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9720" windowHeight="6405" tabRatio="703" activeTab="0"/>
  </bookViews>
  <sheets>
    <sheet name="Balance Sheet (pg 1)" sheetId="1" r:id="rId1"/>
    <sheet name="Income Statement (pg 2)" sheetId="2" r:id="rId2"/>
    <sheet name="Equity QTR (pg 3)" sheetId="3" r:id="rId3"/>
    <sheet name="Equity YTD (pg 4)" sheetId="4" r:id="rId4"/>
    <sheet name="Earned Incurred QTD (pg 5)" sheetId="5" r:id="rId5"/>
    <sheet name="Earned Incurred YTD (pg 6)" sheetId="6" r:id="rId6"/>
    <sheet name="Premiums QTD (pg 7)" sheetId="7" r:id="rId7"/>
    <sheet name="Premiums YTD (pg 8)" sheetId="8" r:id="rId8"/>
    <sheet name="Losses Incurred QTD (pg 9)" sheetId="9" r:id="rId9"/>
    <sheet name="Losses Incurred YTD (pg 10)" sheetId="10" r:id="rId10"/>
    <sheet name="Loss Expenses QTD (pg 11)" sheetId="11" r:id="rId11"/>
    <sheet name="Loss Expenses YTD (pg 12)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'Balance Sheet (pg 1)'!$A$1:$E$44</definedName>
    <definedName name="_xlnm.Print_Area" localSheetId="4">'Earned Incurred QTD (pg 5)'!$A$1:$D$54</definedName>
    <definedName name="_xlnm.Print_Area" localSheetId="5">'Earned Incurred YTD (pg 6)'!$A$1:$D$54</definedName>
    <definedName name="_xlnm.Print_Area" localSheetId="2">'Equity QTR (pg 3)'!$A$1:$G$57</definedName>
    <definedName name="_xlnm.Print_Area" localSheetId="3">'Equity YTD (pg 4)'!$A$1:$G$61</definedName>
    <definedName name="_xlnm.Print_Area" localSheetId="1">'Income Statement (pg 2)'!$A$1:$E$38</definedName>
    <definedName name="_xlnm.Print_Area" localSheetId="10">'Loss Expenses QTD (pg 11)'!$A$1:$G$30</definedName>
    <definedName name="_xlnm.Print_Area" localSheetId="8">'Losses Incurred QTD (pg 9)'!$A$1:$G$30</definedName>
    <definedName name="_xlnm.Print_Area" localSheetId="9">'Losses Incurred YTD (pg 10)'!$A$1:$G$37</definedName>
    <definedName name="_xlnm.Print_Area" localSheetId="6">'Premiums QTD (pg 7)'!$A$1:$G$30</definedName>
    <definedName name="_xlnm.Print_Area" localSheetId="7">'Premiums YTD (pg 8)'!$A$1:$G$30</definedName>
  </definedNames>
  <calcPr fullCalcOnLoad="1"/>
</workbook>
</file>

<file path=xl/sharedStrings.xml><?xml version="1.0" encoding="utf-8"?>
<sst xmlns="http://schemas.openxmlformats.org/spreadsheetml/2006/main" count="465" uniqueCount="191">
  <si>
    <t>PRIOR UNEARNED PREMIUM RESERVE @ 12-31-01</t>
  </si>
  <si>
    <t>NEW JERSEY INSURANCE UNDERWRITING ASSOCIATION</t>
  </si>
  <si>
    <t>TOTAL</t>
  </si>
  <si>
    <t>ASSETS</t>
  </si>
  <si>
    <t xml:space="preserve">     ACCRUED INTEREST</t>
  </si>
  <si>
    <t xml:space="preserve">     FURNITURE &amp; EQUIPMENT</t>
  </si>
  <si>
    <t xml:space="preserve">     ELECTRONIC DATA PROCESSING EQUIP.</t>
  </si>
  <si>
    <t xml:space="preserve">     LEASEHOLD IMPROVEMENTS</t>
  </si>
  <si>
    <t xml:space="preserve">          TOTAL ASSETS</t>
  </si>
  <si>
    <t>LIABILITIES</t>
  </si>
  <si>
    <t xml:space="preserve"> </t>
  </si>
  <si>
    <t xml:space="preserve">      CLAIM CHECKS PAYABLE</t>
  </si>
  <si>
    <t xml:space="preserve">          TOTAL LIABILITIES</t>
  </si>
  <si>
    <t>RESERVES</t>
  </si>
  <si>
    <t xml:space="preserve">     UNEARNED PREMIUMS</t>
  </si>
  <si>
    <t xml:space="preserve">     TAXES &amp; FEES</t>
  </si>
  <si>
    <t>TOTAL LIABILITIES &amp; RESERVES</t>
  </si>
  <si>
    <t>EQUITY ACCOUNT</t>
  </si>
  <si>
    <t>TOTAL LIABILITIES PLUS EQUITY ACCOUNT</t>
  </si>
  <si>
    <t xml:space="preserve"> INCOME STATEMENT</t>
  </si>
  <si>
    <t xml:space="preserve">QUARTER </t>
  </si>
  <si>
    <t>YEAR</t>
  </si>
  <si>
    <t>TO DATE</t>
  </si>
  <si>
    <t>UNDERWRITING INCOME</t>
  </si>
  <si>
    <t xml:space="preserve">     PREMIUMS EARNED</t>
  </si>
  <si>
    <t>DEDUCTIONS</t>
  </si>
  <si>
    <t xml:space="preserve">     LOSSES INCURRED</t>
  </si>
  <si>
    <t xml:space="preserve">     LOSS EXPENSES INCURRED</t>
  </si>
  <si>
    <t xml:space="preserve">     COMMISSIONS INCURRED</t>
  </si>
  <si>
    <t xml:space="preserve">     OTHER UNDERWRITING EXPENSES</t>
  </si>
  <si>
    <t xml:space="preserve">     PREMIUM TAXES INCURRED</t>
  </si>
  <si>
    <t xml:space="preserve">          TOTAL DEDUCTIONS</t>
  </si>
  <si>
    <t>OTHER INCOME</t>
  </si>
  <si>
    <t xml:space="preserve">     NET INVESTMENT INCOME</t>
  </si>
  <si>
    <t xml:space="preserve">     NET EQUITY-PRIOR</t>
  </si>
  <si>
    <t xml:space="preserve">     CHANGE IN NONADMITTED ASSETS</t>
  </si>
  <si>
    <t>CHANGE IN EQUITY</t>
  </si>
  <si>
    <t xml:space="preserve"> EQUITY ACCOUNT</t>
  </si>
  <si>
    <t>POLICY YEAR 1999</t>
  </si>
  <si>
    <t>INCOME RECEIVED</t>
  </si>
  <si>
    <t xml:space="preserve">      PREMIUMS WRITTEN</t>
  </si>
  <si>
    <t xml:space="preserve">      INVESTMENT INCOME RECEIVED</t>
  </si>
  <si>
    <t xml:space="preserve">          TOTAL</t>
  </si>
  <si>
    <t>EXPENSES PAID</t>
  </si>
  <si>
    <t xml:space="preserve">     LOSSES PAID</t>
  </si>
  <si>
    <t xml:space="preserve">     ALLOCATED LOSS EXPENSE </t>
  </si>
  <si>
    <t xml:space="preserve">     UNALLOCATED LOSS EXPENSE</t>
  </si>
  <si>
    <t xml:space="preserve">     INSPECTION AND RATING ISO</t>
  </si>
  <si>
    <t xml:space="preserve">     SURVEYS &amp; UNDERWRITING RPTS</t>
  </si>
  <si>
    <t xml:space="preserve">     COMMISSIONS</t>
  </si>
  <si>
    <t xml:space="preserve">     BOARDS &amp; BUREAUS</t>
  </si>
  <si>
    <t xml:space="preserve">     ASSOCIATION EXPENSES</t>
  </si>
  <si>
    <t>INCREASE (DECREASE)</t>
  </si>
  <si>
    <t>DEDUCT</t>
  </si>
  <si>
    <t xml:space="preserve">     PRIOR ACCRUED INTEREST</t>
  </si>
  <si>
    <t xml:space="preserve">     CURRENT NONADMITTED ASSETS</t>
  </si>
  <si>
    <t>ADD</t>
  </si>
  <si>
    <t xml:space="preserve">     CURRENT ACCRUED INTEREST</t>
  </si>
  <si>
    <t xml:space="preserve">     PRIOR NONADMITTED ASSETS</t>
  </si>
  <si>
    <t xml:space="preserve">      OTHER LIABILITES</t>
  </si>
  <si>
    <t>EQUITY IN ASSETS OF ASSOCIATION</t>
  </si>
  <si>
    <t>DEDUCT CURRENT RESERVES</t>
  </si>
  <si>
    <t xml:space="preserve">     UNPAID LOSSES</t>
  </si>
  <si>
    <t xml:space="preserve">     UNPAID LOSS EXPENSES</t>
  </si>
  <si>
    <t xml:space="preserve">     UNPAID ASSOCIATION EXPENSES</t>
  </si>
  <si>
    <t xml:space="preserve">     UNPAID TAXES &amp; FEES</t>
  </si>
  <si>
    <t>ADD PRIOR RESERVES</t>
  </si>
  <si>
    <t xml:space="preserve">     UNPAID LOSSES EXPENSES</t>
  </si>
  <si>
    <t>NET CHANGE IN EQUITY</t>
  </si>
  <si>
    <t>EARNED/INCURRED BASIS</t>
  </si>
  <si>
    <t/>
  </si>
  <si>
    <t>Premiums Written</t>
  </si>
  <si>
    <t>Current Unearned Reserve</t>
  </si>
  <si>
    <t>Prior Unearned Reserve</t>
  </si>
  <si>
    <t>Change in Unearned Premium Reserve</t>
  </si>
  <si>
    <t>Net Premium Earned</t>
  </si>
  <si>
    <t>Losses Paid</t>
  </si>
  <si>
    <t>Less Salvage</t>
  </si>
  <si>
    <t>Net Losses Paid</t>
  </si>
  <si>
    <t>Current Loss Reserve</t>
  </si>
  <si>
    <t>Prior Loss Reserve</t>
  </si>
  <si>
    <t>Change in Loss Reserve</t>
  </si>
  <si>
    <t>Net Losses Incurred</t>
  </si>
  <si>
    <t>Allocated Loss Exp. Paid</t>
  </si>
  <si>
    <t>Unallocated Loss Exp. Paid</t>
  </si>
  <si>
    <t>Total Loss Exp. Paid</t>
  </si>
  <si>
    <t>Current Loss Exp. Reserve</t>
  </si>
  <si>
    <t>Prior Loss Exp. Reserve</t>
  </si>
  <si>
    <t>Change in Loss Exp. Reserve</t>
  </si>
  <si>
    <t>Net Loss Exp. Incurred</t>
  </si>
  <si>
    <t>Total Loss &amp; Loss Exp. Incurred</t>
  </si>
  <si>
    <t>Taxes &amp; Fees Paid</t>
  </si>
  <si>
    <t>Current Reserve</t>
  </si>
  <si>
    <t>Prior Reserve</t>
  </si>
  <si>
    <t>Change in Reserve for Taxes</t>
  </si>
  <si>
    <t>Net Taxes Incurred</t>
  </si>
  <si>
    <t>Commissions Paid</t>
  </si>
  <si>
    <t>Other Association Exp. Incurred</t>
  </si>
  <si>
    <t>Net Underwriting Exp Incurred</t>
  </si>
  <si>
    <t>Current Operating Exp. Reserve</t>
  </si>
  <si>
    <t>Prior Operating Exp. Reserve</t>
  </si>
  <si>
    <t>Change in Underwriting Exp. Reserve</t>
  </si>
  <si>
    <t>PRIOR LOSS     EXPENSE RESERVE      @ 12-31-01</t>
  </si>
  <si>
    <t>ALAE &amp; ULAE LOSS                  EXPENSES  INCURRED</t>
  </si>
  <si>
    <t>Change in Operating Exp. Reserve</t>
  </si>
  <si>
    <t>Net Assoc. Exp. Incurred</t>
  </si>
  <si>
    <t>Total Loss &amp; Exp. Incurred</t>
  </si>
  <si>
    <t>Current Accrued Interest</t>
  </si>
  <si>
    <t>Prior Accrued Interest</t>
  </si>
  <si>
    <t>Change in Accrued Interest</t>
  </si>
  <si>
    <t>STATISTICAL REPORT ON PREMIUMS</t>
  </si>
  <si>
    <t>WRITTEN PREMIUMS</t>
  </si>
  <si>
    <t>FIRE</t>
  </si>
  <si>
    <t xml:space="preserve">ALLIED </t>
  </si>
  <si>
    <t>CRIME</t>
  </si>
  <si>
    <t xml:space="preserve">            TOTAL</t>
  </si>
  <si>
    <t>EARNED PREMIUM</t>
  </si>
  <si>
    <t xml:space="preserve">                            TOTAL RESERVES</t>
  </si>
  <si>
    <t xml:space="preserve"> UNDERWRITING GAIN (LOSS)</t>
  </si>
  <si>
    <t xml:space="preserve"> NET GAIN (LOSS)</t>
  </si>
  <si>
    <t xml:space="preserve"> STATISTICAL REPORT ON LOSSES</t>
  </si>
  <si>
    <t xml:space="preserve">PAID LOSSES </t>
  </si>
  <si>
    <t>Net of Salvage and Subrogation Received</t>
  </si>
  <si>
    <t xml:space="preserve">      FIRE</t>
  </si>
  <si>
    <t xml:space="preserve">     ALLIED </t>
  </si>
  <si>
    <t xml:space="preserve">     CRIME</t>
  </si>
  <si>
    <t xml:space="preserve">       FIRE</t>
  </si>
  <si>
    <t xml:space="preserve">       ALLIED </t>
  </si>
  <si>
    <t xml:space="preserve">       CRIME</t>
  </si>
  <si>
    <t>I.B.N.R. (INCL. IN CURRENT RESERVES)</t>
  </si>
  <si>
    <t>STATISTICAL REPORT ON LOSS EXPENSES</t>
  </si>
  <si>
    <t>(INCLUDES ALLOCATED AND UNALLOCATED LOSS EXPENSES)</t>
  </si>
  <si>
    <t>LOSS EXPENSES PAID              (ALAE AND ULAE)</t>
  </si>
  <si>
    <t>ALLIED</t>
  </si>
  <si>
    <t xml:space="preserve">    FIRE</t>
  </si>
  <si>
    <t xml:space="preserve">    CRIME</t>
  </si>
  <si>
    <t>INCURRED LOSSES (Including IBNR)</t>
  </si>
  <si>
    <t xml:space="preserve">     FIRE</t>
  </si>
  <si>
    <t xml:space="preserve">      SUNDRY RECEIVABLE</t>
  </si>
  <si>
    <t>PRIOR LOSS RESERVES (12-31-01)</t>
  </si>
  <si>
    <t xml:space="preserve">    ALLIED </t>
  </si>
  <si>
    <t xml:space="preserve">      ADVANCE PREMIUMS</t>
  </si>
  <si>
    <t>YEAR-TO-DATE</t>
  </si>
  <si>
    <t>TOTAL        I.B.N.R.</t>
  </si>
  <si>
    <t>Underwriting Gain (Loss)</t>
  </si>
  <si>
    <t>Net Gain (Loss)</t>
  </si>
  <si>
    <t xml:space="preserve">     EMPLOYER'S  PENSION OBLIGATION</t>
  </si>
  <si>
    <t>POLICY YEAR 2002</t>
  </si>
  <si>
    <t>POLICY YEAR 1998 &amp; PRIOR</t>
  </si>
  <si>
    <t xml:space="preserve">     LOSS - I.B.N.R</t>
  </si>
  <si>
    <t xml:space="preserve">     LOSS - CASE BASIS</t>
  </si>
  <si>
    <t xml:space="preserve">     OTHER CHARGES</t>
  </si>
  <si>
    <t xml:space="preserve">     PENSION OBLIGATIONS--SSAP #8</t>
  </si>
  <si>
    <t xml:space="preserve">      AMOUNTS HELD FOR OTHERS</t>
  </si>
  <si>
    <t xml:space="preserve">     LOSS EXPENSE- ALLOCATED</t>
  </si>
  <si>
    <t xml:space="preserve">     LOSS EXPENSE- UNALLOCATED</t>
  </si>
  <si>
    <t>Less Salvage &amp; Subrogation</t>
  </si>
  <si>
    <t xml:space="preserve">     OPERATING EXPENSE</t>
  </si>
  <si>
    <t>POLICY YEAR 2001</t>
  </si>
  <si>
    <t>Tax Accrual Adj.</t>
  </si>
  <si>
    <t>Net Investment Income Received</t>
  </si>
  <si>
    <t>Net Investment Income Earned</t>
  </si>
  <si>
    <t xml:space="preserve">     ACCRUAL ADJUSTMENT</t>
  </si>
  <si>
    <t>Boards, Bureaus, &amp; Underwriting Inspections</t>
  </si>
  <si>
    <t>QUARTER-TO-DATE</t>
  </si>
  <si>
    <t xml:space="preserve">     MEMBER ASSESSMENT</t>
  </si>
  <si>
    <t>OTHER CHARGES/ADDITIONS TO EQUITY</t>
  </si>
  <si>
    <t>BALANCE SHEET</t>
  </si>
  <si>
    <t>LEDGER ASSETS</t>
  </si>
  <si>
    <t>NON-LEDGER ASSETS</t>
  </si>
  <si>
    <t>NON- ADMITTED ASSETS</t>
  </si>
  <si>
    <t>NET ADMITTED ASSETS</t>
  </si>
  <si>
    <t xml:space="preserve">     CASH &amp; SHORT TERM</t>
  </si>
  <si>
    <t xml:space="preserve">     INVESTMENTS</t>
  </si>
  <si>
    <t>POLICY YEAR 2000</t>
  </si>
  <si>
    <t>UNDERWRITING STATEMENT</t>
  </si>
  <si>
    <t xml:space="preserve">     NET GAIN (LOSS) FOR PERIOD</t>
  </si>
  <si>
    <t>AT DECEMBER 31, 2002</t>
  </si>
  <si>
    <t>QTD PERIOD ENDED DECEMBER 31, 2002</t>
  </si>
  <si>
    <t>YTD PERIOD ENDED DECEMBER 31, 2002</t>
  </si>
  <si>
    <t xml:space="preserve">     NET EQUITY AT DECEMBER 31, 2002</t>
  </si>
  <si>
    <t>NET EQUITY AT DECEMBER 31, 2002</t>
  </si>
  <si>
    <t>12-31-02</t>
  </si>
  <si>
    <t>PRIOR UNEARNED PREMIUM RESERVE @ 9-30-02</t>
  </si>
  <si>
    <t>CURRENT UNEARNED PREMIUM RESERVE  @ 12-31-02</t>
  </si>
  <si>
    <t>CURRENT LOSS RESERVE (12-31-02)</t>
  </si>
  <si>
    <t>PRIOR LOSS RESERVES (9-30-02)</t>
  </si>
  <si>
    <t>CURRENT LOSS EXPENSE RESERVE       @ 12-31-02</t>
  </si>
  <si>
    <t>PRIOR LOSS     EXPENSE RESERVE      @ 9-30-02</t>
  </si>
  <si>
    <t xml:space="preserve">      DEFINED BENEFIT PENSION PLAN LIABILITY</t>
  </si>
  <si>
    <t xml:space="preserve">      POST RETIREMENT BENEFITS (other than pensions)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</si>
</sst>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%"/>
    <numFmt numFmtId="168" formatCode="mm/dd/yy"/>
    <numFmt numFmtId="169" formatCode="&quot;$&quot;#,##0"/>
    <numFmt numFmtId="170" formatCode="#,##0.0000000000_);\(#,##0.0000000000\)"/>
    <numFmt numFmtId="171" formatCode="mmmm\ d\,\ yyyy"/>
    <numFmt numFmtId="172" formatCode="_(* #,##0.00_);_(* \(#,##0.00\);_(* &quot;-&quot;_);_(@_)"/>
    <numFmt numFmtId="173" formatCode="_(* #,##0.00000_);_(* \(#,##0.00000\);_(* &quot;-&quot;_);_(@_)"/>
    <numFmt numFmtId="174" formatCode="#,##0.000000000_);[Red]\(#,##0.000000000\)"/>
    <numFmt numFmtId="175" formatCode="_(&quot;$&quot;* #,##0.0_);_(&quot;$&quot;* \(#,##0.0\);_(&quot;$&quot;* &quot;-&quot;??_);_(@_)"/>
    <numFmt numFmtId="176" formatCode="#,##0.0"/>
    <numFmt numFmtId="177" formatCode="_(* #,##0.000_);_(* \(#,##0.000\);_(* &quot;-&quot;??_);_(@_)"/>
    <numFmt numFmtId="178" formatCode="_(* #,##0.0000_);_(* \(#,##0.0000\);_(* &quot;-&quot;??_);_(@_)"/>
    <numFmt numFmtId="179" formatCode="&quot;$&quot;#,##0.000_);[Red]\(&quot;$&quot;#,##0.000\)"/>
    <numFmt numFmtId="180" formatCode="&quot;$&quot;#,##0.0_);[Red]\(&quot;$&quot;#,##0.0\)"/>
    <numFmt numFmtId="181" formatCode="#,##0.0_);[Red]\(#,##0.0\)"/>
    <numFmt numFmtId="182" formatCode="&quot;$&quot;#,##0.0_);\(&quot;$&quot;#,##0.0\)"/>
    <numFmt numFmtId="183" formatCode="&quot;$&quot;#,##0.000_);\(&quot;$&quot;#,##0.000\)"/>
    <numFmt numFmtId="184" formatCode="_(* #,##0.0_);_(* \(#,##0.0\);_(* &quot;-&quot;_);_(@_)"/>
    <numFmt numFmtId="185" formatCode="0.00000%"/>
    <numFmt numFmtId="186" formatCode="0.0"/>
    <numFmt numFmtId="187" formatCode="#,##0.000_);[Red]\(#,##0.000\)"/>
    <numFmt numFmtId="188" formatCode="#,##0.0000_);[Red]\(#,##0.0000\)"/>
    <numFmt numFmtId="189" formatCode="#,##0_);[Red]\(#,##0_)"/>
    <numFmt numFmtId="190" formatCode="_(* #,##0.0_);_(* \(#,##0.0\);_(* &quot;-&quot;?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b/>
      <sz val="11"/>
      <name val="Century Schoolbook"/>
      <family val="1"/>
    </font>
    <font>
      <b/>
      <sz val="15"/>
      <name val="Century Schoolbook"/>
      <family val="1"/>
    </font>
    <font>
      <sz val="11"/>
      <name val="Century Schoolbook"/>
      <family val="1"/>
    </font>
    <font>
      <b/>
      <sz val="11"/>
      <color indexed="8"/>
      <name val="Century Schoolbook"/>
      <family val="1"/>
    </font>
    <font>
      <b/>
      <u val="single"/>
      <sz val="11"/>
      <name val="Century Schoolbook"/>
      <family val="1"/>
    </font>
    <font>
      <b/>
      <sz val="18"/>
      <name val="Century Schoolbook"/>
      <family val="1"/>
    </font>
    <font>
      <b/>
      <sz val="10"/>
      <color indexed="8"/>
      <name val="Century Schoolbook"/>
      <family val="1"/>
    </font>
    <font>
      <u val="single"/>
      <sz val="11"/>
      <name val="Century Schoolbook"/>
      <family val="1"/>
    </font>
    <font>
      <sz val="12"/>
      <color indexed="9"/>
      <name val="Century Schoolbook"/>
      <family val="1"/>
    </font>
    <font>
      <sz val="11"/>
      <color indexed="10"/>
      <name val="Century Schoolbook"/>
      <family val="1"/>
    </font>
    <font>
      <sz val="11"/>
      <color indexed="9"/>
      <name val="Century Schoolbook"/>
      <family val="1"/>
    </font>
    <font>
      <sz val="11"/>
      <name val="CG Times"/>
      <family val="1"/>
    </font>
    <font>
      <b/>
      <sz val="11"/>
      <name val="CG Times"/>
      <family val="0"/>
    </font>
    <font>
      <sz val="11"/>
      <color indexed="8"/>
      <name val="Century Schoolbook"/>
      <family val="1"/>
    </font>
    <font>
      <sz val="11"/>
      <color indexed="56"/>
      <name val="Century Schoolbook"/>
      <family val="1"/>
    </font>
    <font>
      <sz val="16"/>
      <name val="Century Schoolbook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Century Schoolbook"/>
      <family val="1"/>
    </font>
    <font>
      <b/>
      <sz val="20"/>
      <name val="Century Schoolbook"/>
      <family val="1"/>
    </font>
    <font>
      <sz val="18"/>
      <name val="Century Schoolbook"/>
      <family val="1"/>
    </font>
    <font>
      <sz val="20"/>
      <name val="Century Schoolbook"/>
      <family val="1"/>
    </font>
    <font>
      <sz val="22"/>
      <name val="Century Schoolbook"/>
      <family val="1"/>
    </font>
    <font>
      <sz val="18"/>
      <color indexed="9"/>
      <name val="Century Schoolbook"/>
      <family val="1"/>
    </font>
    <font>
      <b/>
      <i/>
      <u val="single"/>
      <sz val="20"/>
      <color indexed="10"/>
      <name val="Century Schoolbook"/>
      <family val="1"/>
    </font>
    <font>
      <sz val="8"/>
      <name val="Century Schoolbook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 horizontal="left" wrapText="1"/>
    </xf>
    <xf numFmtId="42" fontId="10" fillId="0" borderId="0" xfId="18" applyFont="1" applyFill="1" applyAlignment="1">
      <alignment horizontal="left" wrapText="1"/>
    </xf>
    <xf numFmtId="42" fontId="10" fillId="0" borderId="0" xfId="18" applyFont="1" applyFill="1" applyAlignment="1">
      <alignment horizontal="left"/>
    </xf>
    <xf numFmtId="42" fontId="8" fillId="0" borderId="0" xfId="18" applyFont="1" applyFill="1" applyAlignment="1">
      <alignment horizontal="center" wrapText="1"/>
    </xf>
    <xf numFmtId="42" fontId="10" fillId="0" borderId="0" xfId="18" applyFont="1" applyFill="1" applyAlignment="1">
      <alignment horizontal="right" wrapText="1"/>
    </xf>
    <xf numFmtId="42" fontId="12" fillId="0" borderId="0" xfId="18" applyFont="1" applyFill="1" applyAlignment="1">
      <alignment horizontal="left" wrapText="1"/>
    </xf>
    <xf numFmtId="42" fontId="8" fillId="0" borderId="0" xfId="18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Alignment="1">
      <alignment/>
    </xf>
    <xf numFmtId="5" fontId="1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Continuous"/>
    </xf>
    <xf numFmtId="0" fontId="8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38" fontId="10" fillId="0" borderId="0" xfId="0" applyNumberFormat="1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6" fontId="10" fillId="0" borderId="0" xfId="0" applyNumberFormat="1" applyFont="1" applyFill="1" applyAlignment="1">
      <alignment/>
    </xf>
    <xf numFmtId="0" fontId="8" fillId="0" borderId="0" xfId="0" applyFont="1" applyAlignment="1">
      <alignment horizontal="left" wrapText="1"/>
    </xf>
    <xf numFmtId="38" fontId="10" fillId="0" borderId="0" xfId="0" applyNumberFormat="1" applyFont="1" applyFill="1" applyAlignment="1">
      <alignment/>
    </xf>
    <xf numFmtId="38" fontId="10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center"/>
    </xf>
    <xf numFmtId="38" fontId="10" fillId="0" borderId="4" xfId="0" applyNumberFormat="1" applyFont="1" applyFill="1" applyBorder="1" applyAlignment="1">
      <alignment horizontal="right"/>
    </xf>
    <xf numFmtId="38" fontId="1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center" wrapText="1"/>
    </xf>
    <xf numFmtId="38" fontId="10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/>
      <protection locked="0"/>
    </xf>
    <xf numFmtId="41" fontId="10" fillId="2" borderId="0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38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38" fontId="8" fillId="0" borderId="0" xfId="0" applyNumberFormat="1" applyFont="1" applyAlignment="1">
      <alignment/>
    </xf>
    <xf numFmtId="38" fontId="12" fillId="0" borderId="0" xfId="0" applyNumberFormat="1" applyFont="1" applyBorder="1" applyAlignment="1">
      <alignment horizontal="center" wrapText="1"/>
    </xf>
    <xf numFmtId="5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37" fontId="10" fillId="0" borderId="0" xfId="0" applyNumberFormat="1" applyFont="1" applyBorder="1" applyAlignment="1">
      <alignment/>
    </xf>
    <xf numFmtId="38" fontId="18" fillId="3" borderId="0" xfId="0" applyNumberFormat="1" applyFont="1" applyFill="1" applyAlignment="1">
      <alignment horizontal="left"/>
    </xf>
    <xf numFmtId="164" fontId="10" fillId="0" borderId="0" xfId="15" applyNumberFormat="1" applyFont="1" applyBorder="1" applyAlignment="1">
      <alignment horizontal="right"/>
    </xf>
    <xf numFmtId="164" fontId="10" fillId="0" borderId="0" xfId="15" applyNumberFormat="1" applyFont="1" applyFill="1" applyAlignment="1">
      <alignment horizontal="right"/>
    </xf>
    <xf numFmtId="164" fontId="10" fillId="0" borderId="0" xfId="15" applyNumberFormat="1" applyFont="1" applyBorder="1" applyAlignment="1">
      <alignment/>
    </xf>
    <xf numFmtId="164" fontId="8" fillId="0" borderId="5" xfId="15" applyNumberFormat="1" applyFont="1" applyBorder="1" applyAlignment="1">
      <alignment horizontal="right"/>
    </xf>
    <xf numFmtId="164" fontId="10" fillId="0" borderId="4" xfId="15" applyNumberFormat="1" applyFont="1" applyFill="1" applyBorder="1" applyAlignment="1">
      <alignment horizontal="right"/>
    </xf>
    <xf numFmtId="164" fontId="10" fillId="0" borderId="0" xfId="15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164" fontId="6" fillId="0" borderId="0" xfId="15" applyNumberFormat="1" applyFont="1" applyAlignment="1">
      <alignment/>
    </xf>
    <xf numFmtId="164" fontId="8" fillId="2" borderId="0" xfId="15" applyNumberFormat="1" applyFont="1" applyFill="1" applyBorder="1" applyAlignment="1" applyProtection="1">
      <alignment horizontal="left"/>
      <protection locked="0"/>
    </xf>
    <xf numFmtId="0" fontId="8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164" fontId="18" fillId="0" borderId="0" xfId="15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43" fontId="10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4" fontId="16" fillId="0" borderId="0" xfId="15" applyNumberFormat="1" applyFont="1" applyBorder="1" applyAlignment="1">
      <alignment/>
    </xf>
    <xf numFmtId="164" fontId="26" fillId="0" borderId="0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27" fillId="0" borderId="0" xfId="0" applyFont="1" applyFill="1" applyAlignment="1">
      <alignment horizontal="centerContinuous"/>
    </xf>
    <xf numFmtId="38" fontId="27" fillId="0" borderId="0" xfId="0" applyNumberFormat="1" applyFont="1" applyFill="1" applyAlignment="1">
      <alignment horizontal="centerContinuous"/>
    </xf>
    <xf numFmtId="38" fontId="29" fillId="0" borderId="0" xfId="0" applyNumberFormat="1" applyFont="1" applyFill="1" applyAlignment="1">
      <alignment horizontal="centerContinuous"/>
    </xf>
    <xf numFmtId="38" fontId="29" fillId="0" borderId="0" xfId="0" applyNumberFormat="1" applyFont="1" applyAlignment="1">
      <alignment horizontal="centerContinuous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164" fontId="31" fillId="0" borderId="0" xfId="15" applyNumberFormat="1" applyFont="1" applyBorder="1" applyAlignment="1">
      <alignment/>
    </xf>
    <xf numFmtId="0" fontId="28" fillId="0" borderId="0" xfId="0" applyFont="1" applyBorder="1" applyAlignment="1">
      <alignment/>
    </xf>
    <xf numFmtId="38" fontId="10" fillId="0" borderId="0" xfId="15" applyNumberFormat="1" applyFont="1" applyFill="1" applyBorder="1" applyAlignment="1">
      <alignment horizontal="right"/>
    </xf>
    <xf numFmtId="6" fontId="8" fillId="0" borderId="5" xfId="15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4" fontId="10" fillId="0" borderId="0" xfId="15" applyNumberFormat="1" applyFont="1" applyAlignment="1">
      <alignment/>
    </xf>
    <xf numFmtId="164" fontId="18" fillId="0" borderId="0" xfId="15" applyNumberFormat="1" applyFont="1" applyBorder="1" applyAlignment="1">
      <alignment horizontal="right"/>
    </xf>
    <xf numFmtId="164" fontId="27" fillId="0" borderId="0" xfId="15" applyNumberFormat="1" applyFont="1" applyFill="1" applyAlignment="1">
      <alignment horizontal="centerContinuous"/>
    </xf>
    <xf numFmtId="164" fontId="5" fillId="0" borderId="0" xfId="15" applyNumberFormat="1" applyFont="1" applyAlignment="1">
      <alignment horizontal="centerContinuous"/>
    </xf>
    <xf numFmtId="164" fontId="11" fillId="4" borderId="0" xfId="15" applyNumberFormat="1" applyFont="1" applyFill="1" applyAlignment="1">
      <alignment horizontal="centerContinuous" wrapText="1"/>
    </xf>
    <xf numFmtId="164" fontId="10" fillId="0" borderId="0" xfId="15" applyNumberFormat="1" applyFont="1" applyFill="1" applyAlignment="1">
      <alignment/>
    </xf>
    <xf numFmtId="164" fontId="18" fillId="0" borderId="0" xfId="15" applyNumberFormat="1" applyFont="1" applyFill="1" applyAlignment="1">
      <alignment horizontal="right"/>
    </xf>
    <xf numFmtId="164" fontId="8" fillId="0" borderId="0" xfId="15" applyNumberFormat="1" applyFont="1" applyFill="1" applyAlignment="1">
      <alignment horizontal="left" indent="1"/>
    </xf>
    <xf numFmtId="164" fontId="6" fillId="0" borderId="0" xfId="15" applyNumberFormat="1" applyFont="1" applyAlignment="1">
      <alignment horizontal="left" indent="1"/>
    </xf>
    <xf numFmtId="164" fontId="10" fillId="2" borderId="0" xfId="15" applyNumberFormat="1" applyFont="1" applyFill="1" applyBorder="1" applyAlignment="1" applyProtection="1">
      <alignment horizontal="left" indent="1"/>
      <protection locked="0"/>
    </xf>
    <xf numFmtId="164" fontId="10" fillId="0" borderId="0" xfId="15" applyNumberFormat="1" applyFont="1" applyFill="1" applyAlignment="1">
      <alignment horizontal="left" indent="1"/>
    </xf>
    <xf numFmtId="164" fontId="10" fillId="0" borderId="0" xfId="15" applyNumberFormat="1" applyFont="1" applyAlignment="1">
      <alignment horizontal="left" indent="1"/>
    </xf>
    <xf numFmtId="164" fontId="17" fillId="0" borderId="0" xfId="15" applyNumberFormat="1" applyFont="1" applyAlignment="1">
      <alignment horizontal="left" indent="1"/>
    </xf>
    <xf numFmtId="164" fontId="10" fillId="0" borderId="9" xfId="15" applyNumberFormat="1" applyFont="1" applyBorder="1" applyAlignment="1">
      <alignment horizontal="left" indent="1"/>
    </xf>
    <xf numFmtId="164" fontId="10" fillId="0" borderId="4" xfId="15" applyNumberFormat="1" applyFont="1" applyBorder="1" applyAlignment="1">
      <alignment horizontal="left" indent="1"/>
    </xf>
    <xf numFmtId="164" fontId="8" fillId="0" borderId="5" xfId="15" applyNumberFormat="1" applyFont="1" applyBorder="1" applyAlignment="1">
      <alignment horizontal="left" indent="1"/>
    </xf>
    <xf numFmtId="164" fontId="8" fillId="0" borderId="0" xfId="15" applyNumberFormat="1" applyFont="1" applyAlignment="1">
      <alignment horizontal="left" indent="1"/>
    </xf>
    <xf numFmtId="164" fontId="18" fillId="0" borderId="0" xfId="15" applyNumberFormat="1" applyFont="1" applyFill="1" applyAlignment="1">
      <alignment horizontal="left" indent="1"/>
    </xf>
    <xf numFmtId="164" fontId="10" fillId="0" borderId="4" xfId="15" applyNumberFormat="1" applyFont="1" applyFill="1" applyBorder="1" applyAlignment="1">
      <alignment horizontal="left" indent="1"/>
    </xf>
    <xf numFmtId="164" fontId="10" fillId="0" borderId="0" xfId="15" applyNumberFormat="1" applyFont="1" applyFill="1" applyBorder="1" applyAlignment="1">
      <alignment horizontal="left" indent="1"/>
    </xf>
    <xf numFmtId="164" fontId="8" fillId="0" borderId="0" xfId="15" applyNumberFormat="1" applyFont="1" applyBorder="1" applyAlignment="1">
      <alignment horizontal="left" indent="1"/>
    </xf>
    <xf numFmtId="164" fontId="12" fillId="0" borderId="0" xfId="15" applyNumberFormat="1" applyFont="1" applyBorder="1" applyAlignment="1">
      <alignment horizontal="left" vertical="center" indent="1"/>
    </xf>
    <xf numFmtId="164" fontId="12" fillId="0" borderId="0" xfId="15" applyNumberFormat="1" applyFont="1" applyBorder="1" applyAlignment="1">
      <alignment horizontal="left" indent="1"/>
    </xf>
    <xf numFmtId="164" fontId="10" fillId="0" borderId="0" xfId="15" applyNumberFormat="1" applyFont="1" applyBorder="1" applyAlignment="1">
      <alignment horizontal="left" vertical="center" indent="1"/>
    </xf>
    <xf numFmtId="164" fontId="10" fillId="0" borderId="0" xfId="15" applyNumberFormat="1" applyFont="1" applyBorder="1" applyAlignment="1">
      <alignment horizontal="left" indent="1"/>
    </xf>
    <xf numFmtId="164" fontId="11" fillId="4" borderId="0" xfId="15" applyNumberFormat="1" applyFont="1" applyFill="1" applyAlignment="1">
      <alignment horizontal="center" wrapText="1"/>
    </xf>
    <xf numFmtId="164" fontId="11" fillId="5" borderId="0" xfId="15" applyNumberFormat="1" applyFont="1" applyFill="1" applyBorder="1" applyAlignment="1" applyProtection="1">
      <alignment horizontal="center" wrapText="1"/>
      <protection locked="0"/>
    </xf>
    <xf numFmtId="164" fontId="4" fillId="0" borderId="0" xfId="15" applyNumberFormat="1" applyFont="1" applyFill="1" applyAlignment="1">
      <alignment horizontal="centerContinuous"/>
    </xf>
    <xf numFmtId="164" fontId="10" fillId="0" borderId="4" xfId="15" applyNumberFormat="1" applyFont="1" applyBorder="1" applyAlignment="1">
      <alignment horizontal="right"/>
    </xf>
    <xf numFmtId="164" fontId="27" fillId="0" borderId="0" xfId="15" applyNumberFormat="1" applyFont="1" applyBorder="1" applyAlignment="1">
      <alignment horizontal="centerContinuous"/>
    </xf>
    <xf numFmtId="164" fontId="29" fillId="0" borderId="0" xfId="15" applyNumberFormat="1" applyFont="1" applyBorder="1" applyAlignment="1">
      <alignment horizontal="centerContinuous"/>
    </xf>
    <xf numFmtId="164" fontId="10" fillId="0" borderId="0" xfId="15" applyNumberFormat="1" applyFont="1" applyBorder="1" applyAlignment="1">
      <alignment horizontal="centerContinuous"/>
    </xf>
    <xf numFmtId="164" fontId="11" fillId="4" borderId="0" xfId="15" applyNumberFormat="1" applyFont="1" applyFill="1" applyBorder="1" applyAlignment="1">
      <alignment horizontal="centerContinuous" wrapText="1"/>
    </xf>
    <xf numFmtId="164" fontId="11" fillId="4" borderId="0" xfId="15" applyNumberFormat="1" applyFont="1" applyFill="1" applyBorder="1" applyAlignment="1">
      <alignment horizontal="center" wrapText="1"/>
    </xf>
    <xf numFmtId="164" fontId="10" fillId="0" borderId="0" xfId="15" applyNumberFormat="1" applyFont="1" applyBorder="1" applyAlignment="1">
      <alignment horizontal="left" wrapText="1"/>
    </xf>
    <xf numFmtId="164" fontId="15" fillId="0" borderId="0" xfId="15" applyNumberFormat="1" applyFont="1" applyBorder="1" applyAlignment="1">
      <alignment horizontal="right"/>
    </xf>
    <xf numFmtId="164" fontId="10" fillId="0" borderId="1" xfId="15" applyNumberFormat="1" applyFont="1" applyFill="1" applyBorder="1" applyAlignment="1">
      <alignment/>
    </xf>
    <xf numFmtId="164" fontId="10" fillId="0" borderId="1" xfId="15" applyNumberFormat="1" applyFont="1" applyFill="1" applyBorder="1" applyAlignment="1">
      <alignment horizontal="left"/>
    </xf>
    <xf numFmtId="164" fontId="10" fillId="0" borderId="2" xfId="15" applyNumberFormat="1" applyFont="1" applyFill="1" applyBorder="1" applyAlignment="1">
      <alignment horizontal="left"/>
    </xf>
    <xf numFmtId="164" fontId="21" fillId="0" borderId="2" xfId="15" applyNumberFormat="1" applyFont="1" applyFill="1" applyBorder="1" applyAlignment="1">
      <alignment horizontal="left"/>
    </xf>
    <xf numFmtId="164" fontId="10" fillId="0" borderId="0" xfId="15" applyNumberFormat="1" applyFont="1" applyFill="1" applyAlignment="1">
      <alignment horizontal="left"/>
    </xf>
    <xf numFmtId="164" fontId="8" fillId="0" borderId="0" xfId="15" applyNumberFormat="1" applyFont="1" applyFill="1" applyAlignment="1">
      <alignment horizontal="left"/>
    </xf>
    <xf numFmtId="164" fontId="8" fillId="0" borderId="0" xfId="15" applyNumberFormat="1" applyFont="1" applyAlignment="1">
      <alignment/>
    </xf>
    <xf numFmtId="164" fontId="10" fillId="0" borderId="9" xfId="15" applyNumberFormat="1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left"/>
    </xf>
    <xf numFmtId="164" fontId="10" fillId="0" borderId="0" xfId="15" applyNumberFormat="1" applyFont="1" applyFill="1" applyBorder="1" applyAlignment="1">
      <alignment horizontal="left"/>
    </xf>
    <xf numFmtId="164" fontId="8" fillId="0" borderId="0" xfId="15" applyNumberFormat="1" applyFont="1" applyFill="1" applyBorder="1" applyAlignment="1">
      <alignment horizontal="right"/>
    </xf>
    <xf numFmtId="164" fontId="10" fillId="0" borderId="9" xfId="15" applyNumberFormat="1" applyFont="1" applyFill="1" applyBorder="1" applyAlignment="1">
      <alignment horizontal="left"/>
    </xf>
    <xf numFmtId="164" fontId="8" fillId="0" borderId="9" xfId="15" applyNumberFormat="1" applyFont="1" applyFill="1" applyBorder="1" applyAlignment="1">
      <alignment horizontal="left"/>
    </xf>
    <xf numFmtId="164" fontId="8" fillId="0" borderId="4" xfId="15" applyNumberFormat="1" applyFont="1" applyFill="1" applyBorder="1" applyAlignment="1">
      <alignment horizontal="right"/>
    </xf>
    <xf numFmtId="164" fontId="8" fillId="0" borderId="0" xfId="15" applyNumberFormat="1" applyFont="1" applyFill="1" applyAlignment="1">
      <alignment horizontal="right"/>
    </xf>
    <xf numFmtId="164" fontId="10" fillId="0" borderId="0" xfId="15" applyNumberFormat="1" applyFont="1" applyAlignment="1">
      <alignment horizontal="left"/>
    </xf>
    <xf numFmtId="164" fontId="8" fillId="4" borderId="7" xfId="15" applyNumberFormat="1" applyFont="1" applyFill="1" applyBorder="1" applyAlignment="1" quotePrefix="1">
      <alignment horizontal="centerContinuous"/>
    </xf>
    <xf numFmtId="164" fontId="8" fillId="4" borderId="8" xfId="15" applyNumberFormat="1" applyFont="1" applyFill="1" applyBorder="1" applyAlignment="1">
      <alignment horizontal="centerContinuous"/>
    </xf>
    <xf numFmtId="164" fontId="10" fillId="0" borderId="9" xfId="15" applyNumberFormat="1" applyFont="1" applyBorder="1" applyAlignment="1">
      <alignment horizontal="right"/>
    </xf>
    <xf numFmtId="164" fontId="19" fillId="0" borderId="0" xfId="15" applyNumberFormat="1" applyFont="1" applyBorder="1" applyAlignment="1">
      <alignment horizontal="right"/>
    </xf>
    <xf numFmtId="164" fontId="5" fillId="0" borderId="0" xfId="15" applyNumberFormat="1" applyFont="1" applyBorder="1" applyAlignment="1">
      <alignment/>
    </xf>
    <xf numFmtId="164" fontId="8" fillId="4" borderId="10" xfId="15" applyNumberFormat="1" applyFont="1" applyFill="1" applyBorder="1" applyAlignment="1" quotePrefix="1">
      <alignment horizontal="centerContinuous" wrapText="1"/>
    </xf>
    <xf numFmtId="164" fontId="8" fillId="4" borderId="9" xfId="15" applyNumberFormat="1" applyFont="1" applyFill="1" applyBorder="1" applyAlignment="1">
      <alignment horizontal="centerContinuous"/>
    </xf>
    <xf numFmtId="164" fontId="10" fillId="6" borderId="9" xfId="15" applyNumberFormat="1" applyFont="1" applyBorder="1" applyAlignment="1">
      <alignment horizontal="right"/>
    </xf>
    <xf numFmtId="164" fontId="10" fillId="4" borderId="11" xfId="15" applyNumberFormat="1" applyFont="1" applyFill="1" applyBorder="1" applyAlignment="1">
      <alignment horizontal="centerContinuous"/>
    </xf>
    <xf numFmtId="164" fontId="8" fillId="4" borderId="12" xfId="15" applyNumberFormat="1" applyFont="1" applyFill="1" applyBorder="1" applyAlignment="1">
      <alignment horizontal="centerContinuous"/>
    </xf>
    <xf numFmtId="164" fontId="10" fillId="6" borderId="13" xfId="15" applyNumberFormat="1" applyFont="1" applyBorder="1" applyAlignment="1">
      <alignment horizontal="right"/>
    </xf>
    <xf numFmtId="164" fontId="10" fillId="6" borderId="12" xfId="15" applyNumberFormat="1" applyFont="1" applyBorder="1" applyAlignment="1">
      <alignment horizontal="right"/>
    </xf>
    <xf numFmtId="164" fontId="8" fillId="6" borderId="13" xfId="15" applyNumberFormat="1" applyFont="1" applyBorder="1" applyAlignment="1">
      <alignment horizontal="right"/>
    </xf>
    <xf numFmtId="164" fontId="8" fillId="0" borderId="13" xfId="15" applyNumberFormat="1" applyFont="1" applyBorder="1" applyAlignment="1">
      <alignment horizontal="right"/>
    </xf>
    <xf numFmtId="164" fontId="10" fillId="0" borderId="13" xfId="15" applyNumberFormat="1" applyFont="1" applyBorder="1" applyAlignment="1">
      <alignment horizontal="right"/>
    </xf>
    <xf numFmtId="164" fontId="20" fillId="0" borderId="0" xfId="15" applyNumberFormat="1" applyFont="1" applyBorder="1" applyAlignment="1">
      <alignment horizontal="right"/>
    </xf>
    <xf numFmtId="164" fontId="10" fillId="0" borderId="0" xfId="15" applyNumberFormat="1" applyFont="1" applyBorder="1" applyAlignment="1">
      <alignment horizontal="left"/>
    </xf>
    <xf numFmtId="164" fontId="10" fillId="0" borderId="13" xfId="15" applyNumberFormat="1" applyFont="1" applyBorder="1" applyAlignment="1">
      <alignment/>
    </xf>
    <xf numFmtId="40" fontId="10" fillId="0" borderId="0" xfId="0" applyNumberFormat="1" applyFont="1" applyAlignment="1">
      <alignment horizontal="left"/>
    </xf>
    <xf numFmtId="38" fontId="10" fillId="0" borderId="0" xfId="0" applyNumberFormat="1" applyFont="1" applyAlignment="1">
      <alignment horizontal="left"/>
    </xf>
    <xf numFmtId="5" fontId="8" fillId="0" borderId="5" xfId="15" applyNumberFormat="1" applyFont="1" applyBorder="1" applyAlignment="1">
      <alignment horizontal="right"/>
    </xf>
    <xf numFmtId="5" fontId="8" fillId="0" borderId="5" xfId="15" applyNumberFormat="1" applyFont="1" applyFill="1" applyBorder="1" applyAlignment="1">
      <alignment horizontal="right"/>
    </xf>
    <xf numFmtId="5" fontId="8" fillId="0" borderId="5" xfId="15" applyNumberFormat="1" applyFont="1" applyBorder="1" applyAlignment="1">
      <alignment/>
    </xf>
    <xf numFmtId="37" fontId="10" fillId="0" borderId="0" xfId="15" applyNumberFormat="1" applyFont="1" applyFill="1" applyAlignment="1">
      <alignment horizontal="right"/>
    </xf>
    <xf numFmtId="164" fontId="8" fillId="0" borderId="7" xfId="15" applyNumberFormat="1" applyFont="1" applyBorder="1" applyAlignment="1">
      <alignment horizontal="centerContinuous"/>
    </xf>
    <xf numFmtId="164" fontId="10" fillId="0" borderId="6" xfId="15" applyNumberFormat="1" applyFont="1" applyBorder="1" applyAlignment="1">
      <alignment horizontal="right"/>
    </xf>
    <xf numFmtId="164" fontId="10" fillId="0" borderId="8" xfId="15" applyNumberFormat="1" applyFont="1" applyBorder="1" applyAlignment="1">
      <alignment horizontal="right"/>
    </xf>
    <xf numFmtId="164" fontId="15" fillId="0" borderId="6" xfId="15" applyNumberFormat="1" applyFont="1" applyBorder="1" applyAlignment="1">
      <alignment horizontal="right"/>
    </xf>
    <xf numFmtId="164" fontId="8" fillId="0" borderId="10" xfId="15" applyNumberFormat="1" applyFont="1" applyBorder="1" applyAlignment="1">
      <alignment horizontal="centerContinuous"/>
    </xf>
    <xf numFmtId="164" fontId="8" fillId="0" borderId="11" xfId="15" applyNumberFormat="1" applyFont="1" applyBorder="1" applyAlignment="1">
      <alignment horizontal="centerContinuous"/>
    </xf>
    <xf numFmtId="164" fontId="10" fillId="0" borderId="12" xfId="15" applyNumberFormat="1" applyFont="1" applyBorder="1" applyAlignment="1">
      <alignment horizontal="right"/>
    </xf>
    <xf numFmtId="164" fontId="8" fillId="6" borderId="14" xfId="15" applyNumberFormat="1" applyFont="1" applyBorder="1" applyAlignment="1">
      <alignment horizontal="right"/>
    </xf>
    <xf numFmtId="164" fontId="5" fillId="0" borderId="0" xfId="15" applyNumberFormat="1" applyFont="1" applyFill="1" applyBorder="1" applyAlignment="1">
      <alignment horizontal="right"/>
    </xf>
    <xf numFmtId="5" fontId="8" fillId="0" borderId="15" xfId="15" applyNumberFormat="1" applyFont="1" applyFill="1" applyBorder="1" applyAlignment="1">
      <alignment horizontal="right"/>
    </xf>
    <xf numFmtId="5" fontId="8" fillId="0" borderId="5" xfId="17" applyNumberFormat="1" applyFont="1" applyFill="1" applyBorder="1" applyAlignment="1">
      <alignment horizontal="right"/>
    </xf>
    <xf numFmtId="5" fontId="8" fillId="6" borderId="13" xfId="15" applyNumberFormat="1" applyFont="1" applyBorder="1" applyAlignment="1">
      <alignment horizontal="right" wrapText="1"/>
    </xf>
    <xf numFmtId="5" fontId="8" fillId="6" borderId="16" xfId="15" applyNumberFormat="1" applyFont="1" applyBorder="1" applyAlignment="1">
      <alignment horizontal="right" wrapText="1"/>
    </xf>
    <xf numFmtId="6" fontId="10" fillId="0" borderId="0" xfId="15" applyNumberFormat="1" applyFont="1" applyBorder="1" applyAlignment="1">
      <alignment horizontal="right"/>
    </xf>
    <xf numFmtId="6" fontId="8" fillId="0" borderId="5" xfId="15" applyNumberFormat="1" applyFont="1" applyBorder="1" applyAlignment="1">
      <alignment horizontal="right"/>
    </xf>
    <xf numFmtId="43" fontId="10" fillId="0" borderId="0" xfId="15" applyNumberFormat="1" applyFont="1" applyFill="1" applyAlignment="1">
      <alignment horizontal="right"/>
    </xf>
    <xf numFmtId="43" fontId="10" fillId="0" borderId="4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/>
    </xf>
    <xf numFmtId="164" fontId="11" fillId="4" borderId="0" xfId="0" applyNumberFormat="1" applyFont="1" applyFill="1" applyAlignment="1">
      <alignment horizontal="center" wrapText="1"/>
    </xf>
    <xf numFmtId="164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 quotePrefix="1">
      <alignment/>
    </xf>
    <xf numFmtId="6" fontId="10" fillId="0" borderId="0" xfId="15" applyNumberFormat="1" applyFont="1" applyAlignment="1">
      <alignment horizontal="right"/>
    </xf>
    <xf numFmtId="6" fontId="8" fillId="0" borderId="5" xfId="15" applyNumberFormat="1" applyFont="1" applyBorder="1" applyAlignment="1">
      <alignment/>
    </xf>
    <xf numFmtId="5" fontId="10" fillId="0" borderId="0" xfId="15" applyNumberFormat="1" applyFont="1" applyFill="1" applyAlignment="1">
      <alignment horizontal="right"/>
    </xf>
    <xf numFmtId="5" fontId="10" fillId="0" borderId="0" xfId="15" applyNumberFormat="1" applyFont="1" applyBorder="1" applyAlignment="1">
      <alignment horizontal="right"/>
    </xf>
    <xf numFmtId="43" fontId="8" fillId="0" borderId="5" xfId="15" applyNumberFormat="1" applyFont="1" applyFill="1" applyBorder="1" applyAlignment="1">
      <alignment horizontal="right"/>
    </xf>
    <xf numFmtId="38" fontId="6" fillId="0" borderId="0" xfId="0" applyNumberFormat="1" applyFont="1" applyFill="1" applyAlignment="1">
      <alignment horizontal="centerContinuous"/>
    </xf>
    <xf numFmtId="38" fontId="11" fillId="4" borderId="0" xfId="0" applyNumberFormat="1" applyFont="1" applyFill="1" applyAlignment="1">
      <alignment horizontal="centerContinuous" wrapText="1"/>
    </xf>
    <xf numFmtId="38" fontId="11" fillId="4" borderId="0" xfId="0" applyNumberFormat="1" applyFont="1" applyFill="1" applyAlignment="1">
      <alignment horizontal="center" wrapText="1"/>
    </xf>
    <xf numFmtId="38" fontId="10" fillId="0" borderId="0" xfId="15" applyNumberFormat="1" applyFont="1" applyFill="1" applyAlignment="1">
      <alignment horizontal="right"/>
    </xf>
    <xf numFmtId="37" fontId="10" fillId="0" borderId="4" xfId="15" applyNumberFormat="1" applyFont="1" applyFill="1" applyBorder="1" applyAlignment="1">
      <alignment horizontal="right"/>
    </xf>
    <xf numFmtId="43" fontId="10" fillId="6" borderId="13" xfId="15" applyNumberFormat="1" applyFont="1" applyBorder="1" applyAlignment="1">
      <alignment horizontal="right"/>
    </xf>
    <xf numFmtId="5" fontId="8" fillId="0" borderId="0" xfId="15" applyNumberFormat="1" applyFont="1" applyFill="1" applyBorder="1" applyAlignment="1">
      <alignment horizontal="right"/>
    </xf>
    <xf numFmtId="5" fontId="8" fillId="6" borderId="12" xfId="15" applyNumberFormat="1" applyFont="1" applyBorder="1" applyAlignment="1">
      <alignment horizontal="right"/>
    </xf>
    <xf numFmtId="5" fontId="8" fillId="6" borderId="13" xfId="15" applyNumberFormat="1" applyFont="1" applyBorder="1" applyAlignment="1">
      <alignment horizontal="right"/>
    </xf>
    <xf numFmtId="164" fontId="8" fillId="4" borderId="0" xfId="15" applyNumberFormat="1" applyFont="1" applyFill="1" applyBorder="1" applyAlignment="1">
      <alignment horizontal="centerContinuous"/>
    </xf>
    <xf numFmtId="164" fontId="12" fillId="0" borderId="0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10" fillId="0" borderId="9" xfId="15" applyNumberFormat="1" applyFont="1" applyBorder="1" applyAlignment="1">
      <alignment/>
    </xf>
    <xf numFmtId="164" fontId="10" fillId="0" borderId="12" xfId="15" applyNumberFormat="1" applyFont="1" applyBorder="1" applyAlignment="1">
      <alignment/>
    </xf>
    <xf numFmtId="164" fontId="10" fillId="0" borderId="17" xfId="15" applyNumberFormat="1" applyFont="1" applyBorder="1" applyAlignment="1">
      <alignment/>
    </xf>
    <xf numFmtId="164" fontId="10" fillId="0" borderId="18" xfId="15" applyNumberFormat="1" applyFont="1" applyBorder="1" applyAlignment="1">
      <alignment/>
    </xf>
    <xf numFmtId="5" fontId="8" fillId="0" borderId="13" xfId="15" applyNumberFormat="1" applyFont="1" applyBorder="1" applyAlignment="1">
      <alignment/>
    </xf>
    <xf numFmtId="5" fontId="8" fillId="0" borderId="16" xfId="15" applyNumberFormat="1" applyFont="1" applyBorder="1" applyAlignment="1">
      <alignment/>
    </xf>
    <xf numFmtId="5" fontId="10" fillId="0" borderId="0" xfId="15" applyNumberFormat="1" applyFont="1" applyBorder="1" applyAlignment="1">
      <alignment/>
    </xf>
    <xf numFmtId="164" fontId="14" fillId="4" borderId="0" xfId="15" applyNumberFormat="1" applyFont="1" applyFill="1" applyBorder="1" applyAlignment="1">
      <alignment horizontal="center" wrapText="1"/>
    </xf>
    <xf numFmtId="164" fontId="5" fillId="0" borderId="0" xfId="15" applyNumberFormat="1" applyFont="1" applyFill="1" applyBorder="1" applyAlignment="1">
      <alignment/>
    </xf>
    <xf numFmtId="0" fontId="10" fillId="0" borderId="0" xfId="0" applyFont="1" applyAlignment="1">
      <alignment horizontal="centerContinuous"/>
    </xf>
    <xf numFmtId="164" fontId="8" fillId="2" borderId="0" xfId="15" applyNumberFormat="1" applyFont="1" applyFill="1" applyBorder="1" applyAlignment="1" applyProtection="1">
      <alignment horizontal="left" indent="1"/>
      <protection locked="0"/>
    </xf>
    <xf numFmtId="0" fontId="8" fillId="2" borderId="0" xfId="0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 quotePrefix="1">
      <alignment wrapText="1"/>
    </xf>
    <xf numFmtId="0" fontId="10" fillId="0" borderId="0" xfId="0" applyFont="1" applyBorder="1" applyAlignment="1">
      <alignment horizontal="center" wrapText="1"/>
    </xf>
    <xf numFmtId="164" fontId="8" fillId="4" borderId="6" xfId="15" applyNumberFormat="1" applyFont="1" applyFill="1" applyBorder="1" applyAlignment="1">
      <alignment horizontal="centerContinuous"/>
    </xf>
    <xf numFmtId="164" fontId="8" fillId="4" borderId="13" xfId="15" applyNumberFormat="1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38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164" fontId="8" fillId="0" borderId="0" xfId="15" applyNumberFormat="1" applyFont="1" applyFill="1" applyBorder="1" applyAlignment="1">
      <alignment horizontal="centerContinuous"/>
    </xf>
    <xf numFmtId="164" fontId="10" fillId="0" borderId="0" xfId="15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164" fontId="21" fillId="3" borderId="0" xfId="15" applyNumberFormat="1" applyFont="1" applyFill="1" applyBorder="1" applyAlignment="1">
      <alignment vertical="center" wrapText="1"/>
    </xf>
    <xf numFmtId="164" fontId="21" fillId="3" borderId="0" xfId="15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5" fontId="10" fillId="0" borderId="0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10" fillId="0" borderId="4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wrapText="1"/>
    </xf>
    <xf numFmtId="164" fontId="10" fillId="0" borderId="6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4" fontId="17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4" fontId="8" fillId="0" borderId="19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8" fillId="0" borderId="0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8" fontId="8" fillId="0" borderId="0" xfId="0" applyNumberFormat="1" applyFont="1" applyFill="1" applyBorder="1" applyAlignment="1">
      <alignment/>
    </xf>
    <xf numFmtId="5" fontId="8" fillId="0" borderId="5" xfId="15" applyNumberFormat="1" applyFont="1" applyFill="1" applyBorder="1" applyAlignment="1">
      <alignment/>
    </xf>
    <xf numFmtId="8" fontId="10" fillId="0" borderId="0" xfId="0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left" wrapText="1"/>
    </xf>
    <xf numFmtId="164" fontId="10" fillId="0" borderId="4" xfId="15" applyNumberFormat="1" applyFont="1" applyFill="1" applyBorder="1" applyAlignment="1">
      <alignment/>
    </xf>
    <xf numFmtId="164" fontId="17" fillId="0" borderId="4" xfId="15" applyNumberFormat="1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6" fillId="0" borderId="0" xfId="15" applyNumberFormat="1" applyFont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64" fontId="7" fillId="0" borderId="0" xfId="15" applyNumberFormat="1" applyFont="1" applyFill="1" applyAlignment="1">
      <alignment horizontal="centerContinuous"/>
    </xf>
    <xf numFmtId="38" fontId="7" fillId="0" borderId="0" xfId="0" applyNumberFormat="1" applyFont="1" applyFill="1" applyAlignment="1">
      <alignment horizontal="centerContinuous"/>
    </xf>
    <xf numFmtId="38" fontId="6" fillId="0" borderId="0" xfId="0" applyNumberFormat="1" applyFont="1" applyAlignment="1">
      <alignment horizontal="centerContinuous"/>
    </xf>
    <xf numFmtId="164" fontId="7" fillId="0" borderId="0" xfId="15" applyNumberFormat="1" applyFont="1" applyBorder="1" applyAlignment="1">
      <alignment horizontal="centerContinuous"/>
    </xf>
    <xf numFmtId="5" fontId="10" fillId="0" borderId="0" xfId="15" applyNumberFormat="1" applyFont="1" applyFill="1" applyBorder="1" applyAlignment="1">
      <alignment horizontal="right"/>
    </xf>
    <xf numFmtId="38" fontId="8" fillId="0" borderId="5" xfId="0" applyNumberFormat="1" applyFont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164" fontId="8" fillId="0" borderId="5" xfId="15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5" fontId="10" fillId="0" borderId="2" xfId="15" applyNumberFormat="1" applyFont="1" applyFill="1" applyBorder="1" applyAlignment="1">
      <alignment horizontal="right"/>
    </xf>
    <xf numFmtId="43" fontId="10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43" fontId="8" fillId="0" borderId="0" xfId="15" applyNumberFormat="1" applyFont="1" applyFill="1" applyAlignment="1">
      <alignment horizontal="right"/>
    </xf>
    <xf numFmtId="43" fontId="10" fillId="0" borderId="0" xfId="0" applyNumberFormat="1" applyFont="1" applyAlignment="1">
      <alignment/>
    </xf>
    <xf numFmtId="5" fontId="10" fillId="0" borderId="0" xfId="0" applyNumberFormat="1" applyFont="1" applyFill="1" applyBorder="1" applyAlignment="1">
      <alignment/>
    </xf>
    <xf numFmtId="164" fontId="10" fillId="0" borderId="6" xfId="15" applyNumberFormat="1" applyFont="1" applyBorder="1" applyAlignment="1">
      <alignment/>
    </xf>
    <xf numFmtId="0" fontId="32" fillId="0" borderId="0" xfId="0" applyFont="1" applyFill="1" applyAlignment="1">
      <alignment horizontal="center" vertical="center" wrapText="1"/>
    </xf>
    <xf numFmtId="164" fontId="10" fillId="0" borderId="8" xfId="15" applyNumberFormat="1" applyFont="1" applyBorder="1" applyAlignment="1">
      <alignment/>
    </xf>
    <xf numFmtId="43" fontId="10" fillId="0" borderId="0" xfId="15" applyNumberFormat="1" applyFont="1" applyBorder="1" applyAlignment="1">
      <alignment/>
    </xf>
    <xf numFmtId="164" fontId="33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5" fontId="7" fillId="0" borderId="0" xfId="0" applyNumberFormat="1" applyFont="1" applyFill="1" applyAlignment="1" quotePrefix="1">
      <alignment horizontal="center"/>
    </xf>
    <xf numFmtId="15" fontId="7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8" fontId="2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Dept\FINSTATE\2002\FLUX%20ANALYSI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Q02%20FLUX%20ANALYS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ATARA\EXCEL\Miscellaneous\4Q02%20JOURNAL%20ENT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Dept\FINSTATE\2000\4Q00%20FLUX%20ANALYS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Dept\FINSTATE\2002\3Q02\FINANCIAL%20STATEMEN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Dept\FINSTATE\2002\3Q02\FLUX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09-30-02 (Pre)"/>
      <sheetName val="TB09-30-02(Final)"/>
      <sheetName val="IBNR Cal-p13"/>
      <sheetName val="Cal. UPLR-p14"/>
      <sheetName val="Loss Exp Factor-p15"/>
      <sheetName val="LEP-QTD-p16"/>
      <sheetName val="LEP-YTD-p17"/>
      <sheetName val="bs - fx YTD"/>
      <sheetName val="bs-fx QTD"/>
      <sheetName val="inc-fx QTD"/>
      <sheetName val="inc - fx YT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 Calculation (pg 13)"/>
      <sheetName val="Unpaid Loss Exp Res (pg 14)"/>
      <sheetName val="Loss Exp Factor (pg 15)"/>
      <sheetName val="Loss Exp Paid QTD (pg 16) "/>
      <sheetName val="Loss Exp Paid YTD (pg 17)"/>
      <sheetName val="4Q02 TRIAL BALANCE"/>
      <sheetName val="bs-fx QTD"/>
      <sheetName val="bs - fx YTD"/>
      <sheetName val="inc-fx QTD"/>
      <sheetName val="inc - fx YTD"/>
    </sheetNames>
    <sheetDataSet>
      <sheetData sheetId="0">
        <row r="9">
          <cell r="E9">
            <v>76330.03</v>
          </cell>
        </row>
        <row r="10">
          <cell r="E10">
            <v>1967</v>
          </cell>
        </row>
        <row r="11">
          <cell r="E11">
            <v>0</v>
          </cell>
        </row>
        <row r="16">
          <cell r="E16">
            <v>4</v>
          </cell>
        </row>
        <row r="17">
          <cell r="E17">
            <v>365.82</v>
          </cell>
        </row>
        <row r="18">
          <cell r="E18">
            <v>0</v>
          </cell>
        </row>
        <row r="23">
          <cell r="E23">
            <v>173012</v>
          </cell>
        </row>
        <row r="24">
          <cell r="E24">
            <v>-982</v>
          </cell>
        </row>
        <row r="25">
          <cell r="E25">
            <v>0</v>
          </cell>
        </row>
        <row r="30">
          <cell r="E30">
            <v>796383.85</v>
          </cell>
        </row>
        <row r="31">
          <cell r="E31">
            <v>136273.61</v>
          </cell>
        </row>
        <row r="32">
          <cell r="E32">
            <v>0</v>
          </cell>
        </row>
        <row r="36">
          <cell r="C36">
            <v>957865.63</v>
          </cell>
          <cell r="E36">
            <v>3812745.98</v>
          </cell>
        </row>
        <row r="37">
          <cell r="E37">
            <v>582572.89</v>
          </cell>
        </row>
        <row r="38">
          <cell r="E38">
            <v>8803.51</v>
          </cell>
        </row>
        <row r="43">
          <cell r="C43">
            <v>353188.54</v>
          </cell>
        </row>
        <row r="44">
          <cell r="C44">
            <v>6303.51</v>
          </cell>
        </row>
      </sheetData>
      <sheetData sheetId="1">
        <row r="29">
          <cell r="B29">
            <v>317462.7</v>
          </cell>
          <cell r="C29">
            <v>88557.88</v>
          </cell>
          <cell r="D29">
            <v>19238.94</v>
          </cell>
          <cell r="E29">
            <v>0.43999999999999995</v>
          </cell>
          <cell r="F29">
            <v>8487.890000000001</v>
          </cell>
        </row>
        <row r="30">
          <cell r="B30">
            <v>25507.54</v>
          </cell>
          <cell r="C30">
            <v>15153.619999999999</v>
          </cell>
          <cell r="D30">
            <v>-109.19999999999999</v>
          </cell>
          <cell r="E30">
            <v>40.68</v>
          </cell>
          <cell r="F30">
            <v>218.72999999999962</v>
          </cell>
        </row>
        <row r="31">
          <cell r="B31">
            <v>278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</sheetData>
      <sheetData sheetId="3">
        <row r="10">
          <cell r="E10">
            <v>43363.5</v>
          </cell>
          <cell r="K10">
            <v>6141.84</v>
          </cell>
        </row>
        <row r="11">
          <cell r="E11">
            <v>0</v>
          </cell>
          <cell r="K11">
            <v>0</v>
          </cell>
        </row>
        <row r="12">
          <cell r="E12">
            <v>0</v>
          </cell>
          <cell r="K12">
            <v>0</v>
          </cell>
        </row>
        <row r="13">
          <cell r="C13">
            <v>3534.62</v>
          </cell>
          <cell r="I13">
            <v>2607.22</v>
          </cell>
        </row>
        <row r="16">
          <cell r="E16">
            <v>105988.22</v>
          </cell>
          <cell r="K16">
            <v>6708.5</v>
          </cell>
        </row>
        <row r="17">
          <cell r="E17">
            <v>15377.18</v>
          </cell>
          <cell r="K17">
            <v>1248</v>
          </cell>
        </row>
        <row r="18">
          <cell r="E18">
            <v>0</v>
          </cell>
          <cell r="K18">
            <v>0</v>
          </cell>
        </row>
        <row r="19">
          <cell r="C19">
            <v>659.45</v>
          </cell>
          <cell r="I19">
            <v>7297.05</v>
          </cell>
        </row>
        <row r="22">
          <cell r="E22">
            <v>105314.29</v>
          </cell>
          <cell r="K22">
            <v>11024.98</v>
          </cell>
        </row>
        <row r="23">
          <cell r="E23">
            <v>9788.5</v>
          </cell>
          <cell r="K23">
            <v>5210.0199999999995</v>
          </cell>
        </row>
        <row r="24">
          <cell r="E24">
            <v>414.5</v>
          </cell>
          <cell r="K24">
            <v>24.92</v>
          </cell>
        </row>
        <row r="25">
          <cell r="C25">
            <v>9314.48</v>
          </cell>
          <cell r="I25">
            <v>6945.44</v>
          </cell>
        </row>
        <row r="28">
          <cell r="E28">
            <v>975726.61</v>
          </cell>
          <cell r="K28">
            <v>112463.19</v>
          </cell>
        </row>
        <row r="29">
          <cell r="E29">
            <v>140520.24</v>
          </cell>
          <cell r="K29">
            <v>49985.31</v>
          </cell>
        </row>
        <row r="30">
          <cell r="E30">
            <v>0</v>
          </cell>
          <cell r="K30">
            <v>0</v>
          </cell>
        </row>
        <row r="31">
          <cell r="C31">
            <v>95334.57</v>
          </cell>
          <cell r="I31">
            <v>67113.93</v>
          </cell>
        </row>
        <row r="34">
          <cell r="E34">
            <v>2328543.33</v>
          </cell>
          <cell r="K34">
            <v>229983.41</v>
          </cell>
        </row>
        <row r="35">
          <cell r="E35">
            <v>194852.03</v>
          </cell>
          <cell r="K35">
            <v>62812.33</v>
          </cell>
        </row>
        <row r="36">
          <cell r="E36">
            <v>3073.85</v>
          </cell>
          <cell r="K36">
            <v>1285.46</v>
          </cell>
        </row>
        <row r="37">
          <cell r="C37">
            <v>142178.2</v>
          </cell>
          <cell r="I37">
            <v>151903</v>
          </cell>
        </row>
        <row r="43">
          <cell r="C43">
            <v>251021.32000000004</v>
          </cell>
          <cell r="E43">
            <v>3922962.2500000005</v>
          </cell>
          <cell r="I43">
            <v>235866.63999999998</v>
          </cell>
        </row>
      </sheetData>
      <sheetData sheetId="4">
        <row r="10">
          <cell r="E10">
            <v>108496.5</v>
          </cell>
          <cell r="K10">
            <v>39960.81</v>
          </cell>
        </row>
        <row r="11">
          <cell r="E11">
            <v>0</v>
          </cell>
          <cell r="K11">
            <v>3176.05</v>
          </cell>
        </row>
        <row r="12">
          <cell r="E12">
            <v>0</v>
          </cell>
          <cell r="K12">
            <v>0</v>
          </cell>
        </row>
        <row r="13">
          <cell r="C13">
            <v>38955.86</v>
          </cell>
          <cell r="I13">
            <v>4181</v>
          </cell>
        </row>
        <row r="16">
          <cell r="E16">
            <v>242141.2</v>
          </cell>
          <cell r="K16">
            <v>21499.84</v>
          </cell>
        </row>
        <row r="17">
          <cell r="E17">
            <v>15377.18</v>
          </cell>
          <cell r="K17">
            <v>15353.42</v>
          </cell>
        </row>
        <row r="18">
          <cell r="E18">
            <v>0</v>
          </cell>
          <cell r="K18">
            <v>0</v>
          </cell>
        </row>
        <row r="19">
          <cell r="C19">
            <v>25553.800000000003</v>
          </cell>
          <cell r="I19">
            <v>11299.46</v>
          </cell>
        </row>
        <row r="22">
          <cell r="E22">
            <v>1273131.35</v>
          </cell>
          <cell r="K22">
            <v>128102.85</v>
          </cell>
        </row>
        <row r="23">
          <cell r="E23">
            <v>133099.68</v>
          </cell>
          <cell r="K23">
            <v>49684.57</v>
          </cell>
        </row>
        <row r="24">
          <cell r="E24">
            <v>414.5</v>
          </cell>
          <cell r="K24">
            <v>24.92</v>
          </cell>
        </row>
        <row r="25">
          <cell r="C25">
            <v>128008.59</v>
          </cell>
          <cell r="I25">
            <v>49803.75</v>
          </cell>
        </row>
        <row r="28">
          <cell r="E28">
            <v>8037727.81</v>
          </cell>
          <cell r="K28">
            <v>652475.92</v>
          </cell>
        </row>
        <row r="29">
          <cell r="E29">
            <v>1100027.31</v>
          </cell>
          <cell r="K29">
            <v>284718.99</v>
          </cell>
        </row>
        <row r="30">
          <cell r="E30">
            <v>3604.08</v>
          </cell>
          <cell r="K30">
            <v>1051.53</v>
          </cell>
        </row>
        <row r="31">
          <cell r="C31">
            <v>635190.76</v>
          </cell>
          <cell r="I31">
            <v>303055.68</v>
          </cell>
        </row>
        <row r="34">
          <cell r="E34">
            <v>3531377.04</v>
          </cell>
          <cell r="K34">
            <v>333255.58999999997</v>
          </cell>
        </row>
        <row r="35">
          <cell r="E35">
            <v>440407.91</v>
          </cell>
          <cell r="K35">
            <v>125745.3</v>
          </cell>
        </row>
        <row r="36">
          <cell r="E36">
            <v>3073.85</v>
          </cell>
          <cell r="K36">
            <v>1285.46</v>
          </cell>
        </row>
        <row r="37">
          <cell r="C37">
            <v>265738.19</v>
          </cell>
          <cell r="I37">
            <v>194548.16</v>
          </cell>
        </row>
        <row r="43">
          <cell r="C43">
            <v>1093447.2</v>
          </cell>
          <cell r="E43">
            <v>14888878.409999998</v>
          </cell>
          <cell r="I43">
            <v>562888.05</v>
          </cell>
        </row>
      </sheetData>
      <sheetData sheetId="5">
        <row r="13">
          <cell r="F13">
            <v>-2220103.56</v>
          </cell>
        </row>
        <row r="19">
          <cell r="F19">
            <v>10549323.639999999</v>
          </cell>
        </row>
        <row r="21">
          <cell r="F21">
            <v>17083.95</v>
          </cell>
        </row>
        <row r="41">
          <cell r="E41">
            <v>-6494180</v>
          </cell>
        </row>
        <row r="43">
          <cell r="E43">
            <v>-2362142</v>
          </cell>
        </row>
        <row r="45">
          <cell r="E45">
            <v>-40804</v>
          </cell>
          <cell r="F45">
            <v>-8897126</v>
          </cell>
        </row>
        <row r="69">
          <cell r="F69">
            <v>-4270119.01</v>
          </cell>
        </row>
        <row r="76">
          <cell r="F76">
            <v>-1317357.68</v>
          </cell>
        </row>
        <row r="103">
          <cell r="F103">
            <v>-313426.7199999999</v>
          </cell>
        </row>
        <row r="127">
          <cell r="F127">
            <v>-161410.50000000003</v>
          </cell>
        </row>
        <row r="131">
          <cell r="F131">
            <v>-46320</v>
          </cell>
        </row>
        <row r="134">
          <cell r="F134">
            <v>-54181.729999999996</v>
          </cell>
        </row>
        <row r="146">
          <cell r="F146">
            <v>-356304.20000000007</v>
          </cell>
        </row>
        <row r="153">
          <cell r="F153">
            <v>-553171.13</v>
          </cell>
        </row>
        <row r="170">
          <cell r="F170">
            <v>-8642.800000000001</v>
          </cell>
        </row>
        <row r="172">
          <cell r="F172">
            <v>-798812</v>
          </cell>
        </row>
        <row r="181">
          <cell r="F181">
            <v>-323702</v>
          </cell>
        </row>
        <row r="185">
          <cell r="F185">
            <v>-139466.11000000002</v>
          </cell>
        </row>
        <row r="191">
          <cell r="C191">
            <v>-399290.56</v>
          </cell>
        </row>
        <row r="200">
          <cell r="C200">
            <v>0</v>
          </cell>
          <cell r="E200">
            <v>49</v>
          </cell>
        </row>
        <row r="201">
          <cell r="C201">
            <v>5</v>
          </cell>
          <cell r="E201">
            <v>2353</v>
          </cell>
        </row>
        <row r="202">
          <cell r="C202">
            <v>9806</v>
          </cell>
          <cell r="E202">
            <v>62440</v>
          </cell>
        </row>
        <row r="203">
          <cell r="C203">
            <v>-3369859</v>
          </cell>
          <cell r="E203">
            <v>-12870338</v>
          </cell>
        </row>
        <row r="205">
          <cell r="C205">
            <v>0</v>
          </cell>
          <cell r="E205">
            <v>22</v>
          </cell>
        </row>
        <row r="206">
          <cell r="C206">
            <v>1</v>
          </cell>
          <cell r="E206">
            <v>1289</v>
          </cell>
        </row>
        <row r="207">
          <cell r="C207">
            <v>3738</v>
          </cell>
          <cell r="E207">
            <v>25752</v>
          </cell>
        </row>
        <row r="208">
          <cell r="C208">
            <v>-1166069</v>
          </cell>
          <cell r="E208">
            <v>-4744150</v>
          </cell>
        </row>
        <row r="210">
          <cell r="C210">
            <v>126</v>
          </cell>
          <cell r="E210">
            <v>746</v>
          </cell>
        </row>
        <row r="211">
          <cell r="C211">
            <v>-17045</v>
          </cell>
          <cell r="E211">
            <v>-84739</v>
          </cell>
        </row>
        <row r="239">
          <cell r="D239">
            <v>-43571.81999999999</v>
          </cell>
          <cell r="F239">
            <v>-214052.41999999998</v>
          </cell>
        </row>
        <row r="257">
          <cell r="C257">
            <v>-230.79</v>
          </cell>
          <cell r="E257">
            <v>-230.79</v>
          </cell>
        </row>
        <row r="258">
          <cell r="C258">
            <v>-1505</v>
          </cell>
          <cell r="E258">
            <v>-1505</v>
          </cell>
        </row>
        <row r="259">
          <cell r="C259">
            <v>-14.68</v>
          </cell>
          <cell r="E259">
            <v>-14.68</v>
          </cell>
        </row>
        <row r="260">
          <cell r="C260">
            <v>-100</v>
          </cell>
          <cell r="E260">
            <v>-1297.38</v>
          </cell>
        </row>
        <row r="261">
          <cell r="C261">
            <v>0</v>
          </cell>
          <cell r="E261">
            <v>-541.23</v>
          </cell>
        </row>
        <row r="262">
          <cell r="C262">
            <v>-5000</v>
          </cell>
          <cell r="E262">
            <v>-5000</v>
          </cell>
        </row>
        <row r="263">
          <cell r="E263">
            <v>-62336.7</v>
          </cell>
        </row>
        <row r="264">
          <cell r="E264">
            <v>-133320.63</v>
          </cell>
        </row>
        <row r="265">
          <cell r="E265">
            <v>-1640.9</v>
          </cell>
        </row>
        <row r="266">
          <cell r="C266">
            <v>-76.72</v>
          </cell>
          <cell r="E266">
            <v>-13600.03</v>
          </cell>
        </row>
        <row r="267">
          <cell r="D267">
            <v>-6927.1900000000005</v>
          </cell>
          <cell r="E267">
            <v>-23417.97</v>
          </cell>
          <cell r="F267">
            <v>-242905.31</v>
          </cell>
        </row>
        <row r="354">
          <cell r="E354">
            <v>-4.9</v>
          </cell>
        </row>
        <row r="355">
          <cell r="C355">
            <v>-0.5</v>
          </cell>
          <cell r="E355">
            <v>-235.3</v>
          </cell>
        </row>
        <row r="356">
          <cell r="C356">
            <v>-980.6</v>
          </cell>
          <cell r="E356">
            <v>-6244</v>
          </cell>
        </row>
        <row r="357">
          <cell r="C357">
            <v>335350.6</v>
          </cell>
          <cell r="E357">
            <v>1293282.1</v>
          </cell>
        </row>
        <row r="359">
          <cell r="E359">
            <v>-2.2</v>
          </cell>
        </row>
        <row r="360">
          <cell r="C360">
            <v>-0.1</v>
          </cell>
          <cell r="E360">
            <v>-128.9</v>
          </cell>
        </row>
        <row r="361">
          <cell r="C361">
            <v>-373.8</v>
          </cell>
          <cell r="E361">
            <v>-2575.2</v>
          </cell>
        </row>
        <row r="362">
          <cell r="C362">
            <v>114305.6</v>
          </cell>
          <cell r="E362">
            <v>476138.1</v>
          </cell>
        </row>
        <row r="364">
          <cell r="C364">
            <v>-16.4</v>
          </cell>
          <cell r="E364">
            <v>-83.15</v>
          </cell>
        </row>
        <row r="365">
          <cell r="C365">
            <v>1651.25</v>
          </cell>
          <cell r="E365">
            <v>8921.9</v>
          </cell>
        </row>
        <row r="368">
          <cell r="C368">
            <v>0</v>
          </cell>
          <cell r="E368">
            <v>18</v>
          </cell>
        </row>
        <row r="369">
          <cell r="C369">
            <v>8.3</v>
          </cell>
          <cell r="E369">
            <v>1276.5</v>
          </cell>
        </row>
        <row r="370">
          <cell r="C370">
            <v>-36340.2</v>
          </cell>
          <cell r="E370">
            <v>-132887.6</v>
          </cell>
        </row>
        <row r="372">
          <cell r="C372">
            <v>0</v>
          </cell>
          <cell r="E372">
            <v>8.6</v>
          </cell>
        </row>
        <row r="373">
          <cell r="C373">
            <v>2.5</v>
          </cell>
          <cell r="E373">
            <v>210.3</v>
          </cell>
        </row>
        <row r="374">
          <cell r="C374">
            <v>-9040.699999999999</v>
          </cell>
          <cell r="E374">
            <v>-36913.5</v>
          </cell>
        </row>
        <row r="376">
          <cell r="C376">
            <v>-136.9</v>
          </cell>
          <cell r="E376">
            <v>-663</v>
          </cell>
        </row>
        <row r="378">
          <cell r="D378">
            <v>404429.05</v>
          </cell>
          <cell r="F378">
            <v>1600117.7500000002</v>
          </cell>
        </row>
        <row r="381">
          <cell r="D381">
            <v>-22852.44</v>
          </cell>
          <cell r="F381">
            <v>20743.49</v>
          </cell>
        </row>
        <row r="383">
          <cell r="D383">
            <v>-1125</v>
          </cell>
          <cell r="F383">
            <v>10875</v>
          </cell>
        </row>
        <row r="388">
          <cell r="D388">
            <v>72601.95</v>
          </cell>
          <cell r="F388">
            <v>270431.23</v>
          </cell>
        </row>
        <row r="696">
          <cell r="D696">
            <v>1619800.2600000016</v>
          </cell>
          <cell r="F696">
            <v>4030334.309999995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REVERSAL"/>
      <sheetName val="AP"/>
      <sheetName val="UPR"/>
      <sheetName val="LOSS EXPENSES QTR"/>
      <sheetName val="ULAE"/>
      <sheetName val="LOSSES PAID"/>
      <sheetName val="ALAE PAID"/>
      <sheetName val="Loss Exp Factor"/>
      <sheetName val="CBR"/>
      <sheetName val="ALAE"/>
      <sheetName val="ULAE (2)"/>
      <sheetName val="ALAE RESERVES"/>
      <sheetName val="ALAE &amp; ULAE CAL"/>
      <sheetName val="ULAE RESERVES"/>
      <sheetName val="ALAE &amp; ULAE "/>
      <sheetName val="IBNR WORKSHEET"/>
      <sheetName val="IBNR CALCULATION"/>
      <sheetName val="IBNR"/>
      <sheetName val="NON-ADMIT PENSION"/>
      <sheetName val="NON-ADMIT PENSION (2)"/>
      <sheetName val="commission"/>
      <sheetName val="commission reversal"/>
      <sheetName val="NON-ADMIT RECEIVAB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 - fx QTR"/>
      <sheetName val="in - fx QTR"/>
      <sheetName val="bs-fx YTD"/>
      <sheetName val="in-fx YTD"/>
      <sheetName val="TB 12-31-2000"/>
      <sheetName val="IBNR Reserve"/>
      <sheetName val="Cal. Unpaid Loss Reserve"/>
      <sheetName val="Loss Exp Factor"/>
      <sheetName val="Loss Exp Paid QTD"/>
      <sheetName val="Loss Exp Paid YTD"/>
      <sheetName val="UPR"/>
      <sheetName val="REVISED ULAE CAL "/>
      <sheetName val="ALAE &amp; ULAE CAL"/>
      <sheetName val="Loss Exp Paid QTD BEFORE ADJ"/>
      <sheetName val="Loss Exp Paid QTD AFTER ADJ"/>
      <sheetName val="te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(pg 1)"/>
      <sheetName val="Income Statement (pg 2)"/>
      <sheetName val="Equity QTR (pg 3)"/>
      <sheetName val="Equity YTD (pg 4)"/>
      <sheetName val="Earned Incurred QTD (pg 5)"/>
      <sheetName val="Earned Incurred YTD (pg 6)"/>
      <sheetName val="Premiums QTD (pg 7)"/>
      <sheetName val="Premiums YTD (pg 8)"/>
      <sheetName val="Losses Incurred QTR (pg 9)"/>
      <sheetName val="Losses Incurred YTD (pg 10)"/>
      <sheetName val="Loss Expenses QTR (pg 11)"/>
      <sheetName val="Loss Expenses YTD (pg 12)"/>
    </sheetNames>
    <sheetDataSet>
      <sheetData sheetId="0">
        <row r="18">
          <cell r="D18">
            <v>681684.72</v>
          </cell>
        </row>
        <row r="44">
          <cell r="E44">
            <v>-8375390.010000002</v>
          </cell>
        </row>
      </sheetData>
      <sheetData sheetId="1">
        <row r="30">
          <cell r="E30">
            <v>-5217179.38</v>
          </cell>
        </row>
      </sheetData>
      <sheetData sheetId="3">
        <row r="22">
          <cell r="B22">
            <v>43552.19</v>
          </cell>
          <cell r="C22">
            <v>-1051.68</v>
          </cell>
        </row>
        <row r="35">
          <cell r="C35">
            <v>394276.39</v>
          </cell>
        </row>
        <row r="47">
          <cell r="B47">
            <v>8257094</v>
          </cell>
          <cell r="C47">
            <v>519898</v>
          </cell>
          <cell r="D47">
            <v>0</v>
          </cell>
          <cell r="E47">
            <v>0</v>
          </cell>
          <cell r="F47">
            <v>0</v>
          </cell>
        </row>
        <row r="48">
          <cell r="B48">
            <v>3816134.17</v>
          </cell>
          <cell r="C48">
            <v>2028971.7399999998</v>
          </cell>
          <cell r="D48">
            <v>301939.86</v>
          </cell>
          <cell r="E48">
            <v>112997</v>
          </cell>
          <cell r="F48">
            <v>111357.03</v>
          </cell>
        </row>
        <row r="49">
          <cell r="B49">
            <v>292484.68</v>
          </cell>
          <cell r="C49">
            <v>175400.34</v>
          </cell>
          <cell r="D49">
            <v>31099.39</v>
          </cell>
          <cell r="E49">
            <v>11638.54</v>
          </cell>
          <cell r="F49">
            <v>11469.630000000001</v>
          </cell>
        </row>
        <row r="50">
          <cell r="B50">
            <v>324856.71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B51">
            <v>34740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</sheetData>
      <sheetData sheetId="4">
        <row r="49">
          <cell r="B49">
            <v>9035.63</v>
          </cell>
        </row>
        <row r="50">
          <cell r="B50">
            <v>9726.87</v>
          </cell>
        </row>
      </sheetData>
      <sheetData sheetId="5">
        <row r="32">
          <cell r="C32">
            <v>42500.51</v>
          </cell>
        </row>
        <row r="33">
          <cell r="B33">
            <v>34740</v>
          </cell>
        </row>
        <row r="34">
          <cell r="B34">
            <v>44400</v>
          </cell>
        </row>
        <row r="42">
          <cell r="B42">
            <v>324856.71</v>
          </cell>
        </row>
        <row r="43">
          <cell r="B43">
            <v>486308.19</v>
          </cell>
        </row>
      </sheetData>
      <sheetData sheetId="7">
        <row r="15">
          <cell r="B15">
            <v>5961432</v>
          </cell>
          <cell r="C15">
            <v>377253</v>
          </cell>
        </row>
        <row r="16">
          <cell r="B16">
            <v>2252606</v>
          </cell>
          <cell r="C16">
            <v>140255</v>
          </cell>
        </row>
        <row r="17">
          <cell r="B17">
            <v>43056</v>
          </cell>
          <cell r="C17">
            <v>2390</v>
          </cell>
        </row>
        <row r="21">
          <cell r="C21">
            <v>5877399</v>
          </cell>
        </row>
        <row r="22">
          <cell r="C22">
            <v>2391779</v>
          </cell>
        </row>
        <row r="23">
          <cell r="C23">
            <v>46381</v>
          </cell>
        </row>
      </sheetData>
      <sheetData sheetId="9">
        <row r="15">
          <cell r="B15">
            <v>3391422.76</v>
          </cell>
          <cell r="C15">
            <v>1684496.16</v>
          </cell>
          <cell r="D15">
            <v>288422.86</v>
          </cell>
          <cell r="E15">
            <v>97253</v>
          </cell>
          <cell r="F15">
            <v>111342.03</v>
          </cell>
        </row>
        <row r="16">
          <cell r="B16">
            <v>416690.68999999994</v>
          </cell>
          <cell r="C16">
            <v>342950.62</v>
          </cell>
          <cell r="D16">
            <v>13517</v>
          </cell>
          <cell r="E16">
            <v>15744</v>
          </cell>
          <cell r="F16">
            <v>15</v>
          </cell>
        </row>
        <row r="17">
          <cell r="B17">
            <v>8020.72</v>
          </cell>
          <cell r="C17">
            <v>1524.96</v>
          </cell>
          <cell r="D17">
            <v>0</v>
          </cell>
          <cell r="E17">
            <v>0</v>
          </cell>
          <cell r="F17">
            <v>0</v>
          </cell>
        </row>
        <row r="21">
          <cell r="B21">
            <v>0</v>
          </cell>
          <cell r="C21">
            <v>3146982.96</v>
          </cell>
          <cell r="D21">
            <v>1559488.13</v>
          </cell>
          <cell r="E21">
            <v>226019</v>
          </cell>
          <cell r="F21">
            <v>241360.03</v>
          </cell>
        </row>
        <row r="22">
          <cell r="B22">
            <v>0</v>
          </cell>
          <cell r="C22">
            <v>771105.98</v>
          </cell>
          <cell r="D22">
            <v>167823.07</v>
          </cell>
          <cell r="E22">
            <v>25875</v>
          </cell>
          <cell r="F22">
            <v>510</v>
          </cell>
        </row>
        <row r="23">
          <cell r="B23">
            <v>0</v>
          </cell>
          <cell r="C23">
            <v>7254.53</v>
          </cell>
          <cell r="D23">
            <v>0</v>
          </cell>
          <cell r="E23">
            <v>0</v>
          </cell>
          <cell r="F23">
            <v>0</v>
          </cell>
        </row>
      </sheetData>
      <sheetData sheetId="11">
        <row r="15">
          <cell r="B15">
            <v>276629.62</v>
          </cell>
          <cell r="C15">
            <v>149174.63</v>
          </cell>
          <cell r="D15">
            <v>29707.16</v>
          </cell>
          <cell r="E15">
            <v>10016.93</v>
          </cell>
          <cell r="F15">
            <v>11468.080000000002</v>
          </cell>
        </row>
        <row r="16">
          <cell r="B16">
            <v>15546.06</v>
          </cell>
          <cell r="C16">
            <v>26225.71</v>
          </cell>
          <cell r="D16">
            <v>1392.23</v>
          </cell>
          <cell r="E16">
            <v>1621.6100000000001</v>
          </cell>
          <cell r="F16">
            <v>1.549999999999627</v>
          </cell>
        </row>
        <row r="17">
          <cell r="B17">
            <v>309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21">
          <cell r="B21">
            <v>0</v>
          </cell>
          <cell r="C21">
            <v>258489.78</v>
          </cell>
          <cell r="D21">
            <v>177001.9</v>
          </cell>
          <cell r="E21">
            <v>25653.16</v>
          </cell>
          <cell r="F21">
            <v>27394.36</v>
          </cell>
        </row>
        <row r="22">
          <cell r="B22">
            <v>0</v>
          </cell>
          <cell r="C22">
            <v>46107.33</v>
          </cell>
          <cell r="D22">
            <v>19047.92</v>
          </cell>
          <cell r="E22">
            <v>2936.82</v>
          </cell>
          <cell r="F22">
            <v>57.89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09-30-02 (Pre)"/>
      <sheetName val="TB09-30-02(Final)"/>
      <sheetName val="bs-fx QTD"/>
      <sheetName val="bs - fx YTD"/>
      <sheetName val="inc-fx QTD"/>
      <sheetName val="inc - fx YTD"/>
      <sheetName val="inc - fx 9 months"/>
      <sheetName val="IBNR Cal-p13"/>
      <sheetName val="Cal. UPLR-p14"/>
      <sheetName val="Loss Exp Factor-p15"/>
      <sheetName val="LEP-QTD-p16"/>
      <sheetName val="LEP-YTD-p17"/>
    </sheetNames>
    <sheetDataSet>
      <sheetData sheetId="1">
        <row r="929">
          <cell r="D929">
            <v>4980</v>
          </cell>
        </row>
        <row r="943">
          <cell r="D943">
            <v>-25.57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59.28125" style="5" bestFit="1" customWidth="1"/>
    <col min="2" max="5" width="15.7109375" style="92" customWidth="1"/>
    <col min="6" max="6" width="20.8515625" style="13" bestFit="1" customWidth="1"/>
    <col min="7" max="7" width="14.00390625" style="5" bestFit="1" customWidth="1"/>
    <col min="8" max="16384" width="9.140625" style="5" customWidth="1"/>
  </cols>
  <sheetData>
    <row r="1" spans="1:6" s="3" customFormat="1" ht="25.5">
      <c r="A1" s="297" t="s">
        <v>1</v>
      </c>
      <c r="B1" s="297"/>
      <c r="C1" s="297"/>
      <c r="D1" s="297"/>
      <c r="E1" s="297"/>
      <c r="F1" s="105"/>
    </row>
    <row r="2" spans="1:6" s="3" customFormat="1" ht="19.5">
      <c r="A2" s="296"/>
      <c r="B2" s="296"/>
      <c r="C2" s="296"/>
      <c r="D2" s="296"/>
      <c r="E2" s="296"/>
      <c r="F2" s="105"/>
    </row>
    <row r="3" spans="1:6" s="37" customFormat="1" ht="15.75">
      <c r="A3" s="298" t="s">
        <v>167</v>
      </c>
      <c r="B3" s="298"/>
      <c r="C3" s="298"/>
      <c r="D3" s="298"/>
      <c r="E3" s="298"/>
      <c r="F3" s="87"/>
    </row>
    <row r="4" spans="1:6" s="37" customFormat="1" ht="15.75">
      <c r="A4" s="299" t="s">
        <v>177</v>
      </c>
      <c r="B4" s="299"/>
      <c r="C4" s="299"/>
      <c r="D4" s="299"/>
      <c r="E4" s="299"/>
      <c r="F4" s="87"/>
    </row>
    <row r="5" spans="1:5" ht="14.25">
      <c r="A5" s="4"/>
      <c r="B5" s="111"/>
      <c r="C5" s="111"/>
      <c r="D5" s="111"/>
      <c r="E5" s="111"/>
    </row>
    <row r="6" spans="1:6" ht="45">
      <c r="A6" s="292"/>
      <c r="B6" s="110" t="s">
        <v>168</v>
      </c>
      <c r="C6" s="110" t="s">
        <v>169</v>
      </c>
      <c r="D6" s="110" t="s">
        <v>170</v>
      </c>
      <c r="E6" s="110" t="s">
        <v>171</v>
      </c>
      <c r="F6" s="87"/>
    </row>
    <row r="7" spans="1:5" ht="15">
      <c r="A7" s="6" t="s">
        <v>3</v>
      </c>
      <c r="B7" s="142"/>
      <c r="C7" s="142"/>
      <c r="D7" s="142"/>
      <c r="E7" s="143"/>
    </row>
    <row r="8" spans="1:5" ht="14.25">
      <c r="A8" s="7" t="s">
        <v>172</v>
      </c>
      <c r="B8" s="144"/>
      <c r="C8" s="144"/>
      <c r="D8" s="144"/>
      <c r="E8" s="144"/>
    </row>
    <row r="9" spans="1:6" ht="14.25">
      <c r="A9" s="7" t="s">
        <v>173</v>
      </c>
      <c r="B9" s="284">
        <f>'[2]4Q02 TRIAL BALANCE'!F13+'[2]4Q02 TRIAL BALANCE'!F19</f>
        <v>8329220.079999998</v>
      </c>
      <c r="C9" s="144">
        <v>0</v>
      </c>
      <c r="D9" s="144">
        <v>0</v>
      </c>
      <c r="E9" s="284">
        <f>SUM(B9:D9)</f>
        <v>8329220.079999998</v>
      </c>
      <c r="F9" s="106"/>
    </row>
    <row r="10" spans="1:5" ht="14.25">
      <c r="A10" s="7" t="s">
        <v>4</v>
      </c>
      <c r="B10" s="144">
        <v>0</v>
      </c>
      <c r="C10" s="144">
        <f>'Earned Incurred YTD (pg 6)'!B49</f>
        <v>17083.95</v>
      </c>
      <c r="D10" s="144">
        <v>0</v>
      </c>
      <c r="E10" s="144">
        <f>SUM(B10:D10)</f>
        <v>17083.95</v>
      </c>
    </row>
    <row r="11" spans="1:5" ht="14.25" customHeight="1">
      <c r="A11" s="7" t="s">
        <v>5</v>
      </c>
      <c r="B11" s="144">
        <f>413255.64-187296.83</f>
        <v>225958.81000000003</v>
      </c>
      <c r="C11" s="144">
        <v>0</v>
      </c>
      <c r="D11" s="144">
        <f>B11</f>
        <v>225958.81000000003</v>
      </c>
      <c r="E11" s="144">
        <f>+B11-D11</f>
        <v>0</v>
      </c>
    </row>
    <row r="12" spans="1:5" ht="14.25" customHeight="1">
      <c r="A12" s="7" t="s">
        <v>6</v>
      </c>
      <c r="B12" s="144">
        <f>37995.4-20705.02</f>
        <v>17290.38</v>
      </c>
      <c r="C12" s="144">
        <v>0</v>
      </c>
      <c r="D12" s="144">
        <v>0</v>
      </c>
      <c r="E12" s="144">
        <f>+B12-D12</f>
        <v>17290.38</v>
      </c>
    </row>
    <row r="13" spans="1:5" ht="15.75" customHeight="1">
      <c r="A13" s="7" t="s">
        <v>7</v>
      </c>
      <c r="B13" s="144">
        <f>75838.16-19402.8</f>
        <v>56435.36</v>
      </c>
      <c r="C13" s="144">
        <v>0</v>
      </c>
      <c r="D13" s="144">
        <f>B13</f>
        <v>56435.36</v>
      </c>
      <c r="E13" s="144">
        <f>+B13-D13</f>
        <v>0</v>
      </c>
    </row>
    <row r="14" spans="1:5" ht="14.25">
      <c r="A14" s="5" t="s">
        <v>138</v>
      </c>
      <c r="B14" s="145">
        <f>4163.97</f>
        <v>4163.97</v>
      </c>
      <c r="C14" s="144">
        <v>0</v>
      </c>
      <c r="D14" s="144">
        <v>0</v>
      </c>
      <c r="E14" s="144">
        <f>B14</f>
        <v>4163.97</v>
      </c>
    </row>
    <row r="15" spans="1:5" ht="15">
      <c r="A15" s="9" t="s">
        <v>8</v>
      </c>
      <c r="B15" s="191">
        <f>SUM(B9:B14)</f>
        <v>8633068.6</v>
      </c>
      <c r="C15" s="191">
        <f>SUM(C9:C14)</f>
        <v>17083.95</v>
      </c>
      <c r="D15" s="191">
        <f>SUM(D9:D14)</f>
        <v>282394.17000000004</v>
      </c>
      <c r="E15" s="191">
        <f>SUM(E9:E14)</f>
        <v>8367758.379999998</v>
      </c>
    </row>
    <row r="16" spans="1:5" ht="14.25">
      <c r="A16" s="10"/>
      <c r="B16" s="146"/>
      <c r="C16" s="146"/>
      <c r="D16" s="146"/>
      <c r="E16" s="146"/>
    </row>
    <row r="17" spans="1:5" ht="15">
      <c r="A17" s="11" t="s">
        <v>9</v>
      </c>
      <c r="B17" s="146"/>
      <c r="C17" s="146"/>
      <c r="D17" s="146"/>
      <c r="E17" s="146"/>
    </row>
    <row r="18" spans="1:5" ht="14.25">
      <c r="A18" s="10" t="s">
        <v>10</v>
      </c>
      <c r="B18" s="146"/>
      <c r="C18" s="146"/>
      <c r="D18" s="75"/>
      <c r="E18" s="146"/>
    </row>
    <row r="19" spans="1:5" ht="15">
      <c r="A19" s="8" t="s">
        <v>190</v>
      </c>
      <c r="B19" s="295"/>
      <c r="C19" s="147"/>
      <c r="D19" s="71">
        <f>-'[2]4Q02 TRIAL BALANCE'!F172</f>
        <v>798812</v>
      </c>
      <c r="E19" s="146"/>
    </row>
    <row r="20" spans="1:5" ht="15">
      <c r="A20" s="8" t="s">
        <v>189</v>
      </c>
      <c r="B20" s="146"/>
      <c r="C20" s="147"/>
      <c r="D20" s="71">
        <v>679897</v>
      </c>
      <c r="E20" s="146"/>
    </row>
    <row r="21" spans="1:5" ht="15">
      <c r="A21" s="8" t="s">
        <v>153</v>
      </c>
      <c r="B21" s="146"/>
      <c r="C21" s="147"/>
      <c r="D21" s="71">
        <f>-'[2]4Q02 TRIAL BALANCE'!F153-'[2]4Q02 TRIAL BALANCE'!F170</f>
        <v>561813.93</v>
      </c>
      <c r="E21" s="146"/>
    </row>
    <row r="22" spans="1:5" ht="15">
      <c r="A22" s="8" t="s">
        <v>141</v>
      </c>
      <c r="B22" s="146"/>
      <c r="C22" s="147"/>
      <c r="D22" s="71">
        <f>-'[2]4Q02 TRIAL BALANCE'!F181</f>
        <v>323702</v>
      </c>
      <c r="E22" s="146"/>
    </row>
    <row r="23" spans="1:5" ht="15">
      <c r="A23" s="8" t="s">
        <v>59</v>
      </c>
      <c r="B23" s="146"/>
      <c r="C23" s="148"/>
      <c r="D23" s="71">
        <f>-'[2]4Q02 TRIAL BALANCE'!F185</f>
        <v>139466.11000000002</v>
      </c>
      <c r="E23" s="146"/>
    </row>
    <row r="24" spans="1:5" ht="15">
      <c r="A24" s="8" t="s">
        <v>11</v>
      </c>
      <c r="B24" s="146"/>
      <c r="C24" s="147"/>
      <c r="D24" s="149">
        <f>-'[2]4Q02 TRIAL BALANCE'!F134</f>
        <v>54181.729999999996</v>
      </c>
      <c r="E24" s="150"/>
    </row>
    <row r="25" spans="1:5" ht="14.25">
      <c r="A25" s="8"/>
      <c r="C25" s="146"/>
      <c r="D25" s="75"/>
      <c r="E25" s="151"/>
    </row>
    <row r="26" spans="1:5" ht="15">
      <c r="A26" s="9" t="s">
        <v>12</v>
      </c>
      <c r="B26" s="146"/>
      <c r="C26" s="146"/>
      <c r="D26" s="151"/>
      <c r="E26" s="152">
        <f>SUM(D19:D25)</f>
        <v>2557872.77</v>
      </c>
    </row>
    <row r="27" spans="1:5" ht="14.25">
      <c r="A27" s="10"/>
      <c r="B27" s="146"/>
      <c r="C27" s="146"/>
      <c r="D27" s="146"/>
      <c r="E27" s="146"/>
    </row>
    <row r="28" spans="1:5" ht="15">
      <c r="A28" s="11" t="s">
        <v>13</v>
      </c>
      <c r="B28" s="146"/>
      <c r="C28" s="146"/>
      <c r="D28" s="146"/>
      <c r="E28" s="146"/>
    </row>
    <row r="29" spans="1:5" ht="15">
      <c r="A29" s="8" t="s">
        <v>14</v>
      </c>
      <c r="B29" s="146"/>
      <c r="C29" s="147"/>
      <c r="D29" s="146">
        <f>-'[2]4Q02 TRIAL BALANCE'!F45</f>
        <v>8897126</v>
      </c>
      <c r="E29" s="146"/>
    </row>
    <row r="30" spans="1:5" ht="15">
      <c r="A30" s="8" t="s">
        <v>150</v>
      </c>
      <c r="B30" s="146"/>
      <c r="C30" s="147"/>
      <c r="D30" s="146">
        <f>-'[2]4Q02 TRIAL BALANCE'!F69</f>
        <v>4270119.01</v>
      </c>
      <c r="E30" s="146"/>
    </row>
    <row r="31" spans="1:5" ht="15">
      <c r="A31" s="8" t="s">
        <v>149</v>
      </c>
      <c r="B31" s="146"/>
      <c r="C31" s="147"/>
      <c r="D31" s="146">
        <f>-'[2]4Q02 TRIAL BALANCE'!F76</f>
        <v>1317357.68</v>
      </c>
      <c r="E31" s="146"/>
    </row>
    <row r="32" spans="1:5" ht="15">
      <c r="A32" s="8" t="s">
        <v>154</v>
      </c>
      <c r="B32" s="146"/>
      <c r="C32" s="147"/>
      <c r="D32" s="146">
        <f>-'[2]4Q02 TRIAL BALANCE'!F103</f>
        <v>313426.7199999999</v>
      </c>
      <c r="E32" s="146"/>
    </row>
    <row r="33" spans="1:5" ht="15">
      <c r="A33" s="8" t="s">
        <v>155</v>
      </c>
      <c r="B33" s="147"/>
      <c r="C33" s="147"/>
      <c r="D33" s="146">
        <f>-'[2]4Q02 TRIAL BALANCE'!F127</f>
        <v>161410.50000000003</v>
      </c>
      <c r="E33" s="146"/>
    </row>
    <row r="34" spans="1:5" ht="15">
      <c r="A34" s="8" t="s">
        <v>157</v>
      </c>
      <c r="B34" s="146"/>
      <c r="C34" s="147"/>
      <c r="D34" s="92">
        <f>-'[2]4Q02 TRIAL BALANCE'!F146</f>
        <v>356304.20000000007</v>
      </c>
      <c r="E34" s="146"/>
    </row>
    <row r="35" spans="1:5" ht="15" customHeight="1">
      <c r="A35" s="8" t="s">
        <v>15</v>
      </c>
      <c r="B35" s="146"/>
      <c r="C35" s="146"/>
      <c r="D35" s="153">
        <f>-'[2]4Q02 TRIAL BALANCE'!F131</f>
        <v>46320</v>
      </c>
      <c r="E35" s="146"/>
    </row>
    <row r="36" spans="1:5" ht="15" customHeight="1">
      <c r="A36" s="8"/>
      <c r="B36" s="146"/>
      <c r="C36" s="146"/>
      <c r="D36" s="151"/>
      <c r="E36" s="146"/>
    </row>
    <row r="37" spans="1:5" ht="15" customHeight="1">
      <c r="A37" s="12" t="s">
        <v>117</v>
      </c>
      <c r="B37" s="146"/>
      <c r="C37" s="146"/>
      <c r="D37" s="147"/>
      <c r="E37" s="150">
        <f>SUM(D29:D35)</f>
        <v>15362064.11</v>
      </c>
    </row>
    <row r="38" spans="1:5" ht="13.5" customHeight="1">
      <c r="A38" s="12"/>
      <c r="B38" s="146"/>
      <c r="C38" s="146"/>
      <c r="D38" s="147"/>
      <c r="E38" s="154"/>
    </row>
    <row r="39" spans="1:5" ht="13.5" customHeight="1">
      <c r="A39" s="9" t="s">
        <v>16</v>
      </c>
      <c r="B39" s="146"/>
      <c r="C39" s="146"/>
      <c r="D39" s="147"/>
      <c r="E39" s="155">
        <f>E37+E26</f>
        <v>17919936.88</v>
      </c>
    </row>
    <row r="40" spans="1:5" ht="15">
      <c r="A40" s="10"/>
      <c r="B40" s="146"/>
      <c r="C40" s="146"/>
      <c r="D40" s="147"/>
      <c r="E40" s="146"/>
    </row>
    <row r="41" spans="1:5" ht="15">
      <c r="A41" s="11" t="s">
        <v>17</v>
      </c>
      <c r="B41" s="146"/>
      <c r="C41" s="146"/>
      <c r="D41" s="147"/>
      <c r="E41" s="146"/>
    </row>
    <row r="42" spans="1:7" ht="15">
      <c r="A42" s="8" t="s">
        <v>180</v>
      </c>
      <c r="B42" s="146"/>
      <c r="C42" s="146"/>
      <c r="D42" s="147"/>
      <c r="E42" s="156">
        <f>+E15-E39</f>
        <v>-9552178.5</v>
      </c>
      <c r="F42" s="288"/>
      <c r="G42" s="289"/>
    </row>
    <row r="43" spans="1:6" ht="15">
      <c r="A43" s="10"/>
      <c r="B43" s="147"/>
      <c r="C43" s="147"/>
      <c r="D43" s="147"/>
      <c r="E43" s="146"/>
      <c r="F43" s="177"/>
    </row>
    <row r="44" spans="1:7" ht="15.75" thickBot="1">
      <c r="A44" s="12" t="s">
        <v>18</v>
      </c>
      <c r="B44" s="146"/>
      <c r="C44" s="146"/>
      <c r="D44" s="146"/>
      <c r="E44" s="192">
        <f>E39+E42</f>
        <v>8367758.379999999</v>
      </c>
      <c r="F44" s="176"/>
      <c r="G44" s="287"/>
    </row>
    <row r="45" spans="1:5" ht="15" thickTop="1">
      <c r="A45" s="10"/>
      <c r="B45" s="146"/>
      <c r="C45" s="146"/>
      <c r="D45" s="146"/>
      <c r="E45" s="146"/>
    </row>
    <row r="46" spans="1:5" ht="14.25">
      <c r="A46" s="10"/>
      <c r="B46" s="157"/>
      <c r="C46" s="157"/>
      <c r="D46" s="157"/>
      <c r="E46" s="146"/>
    </row>
    <row r="47" ht="14.25">
      <c r="E47" s="157"/>
    </row>
    <row r="48" ht="14.25">
      <c r="E48" s="157"/>
    </row>
    <row r="49" ht="14.25">
      <c r="E49" s="157"/>
    </row>
    <row r="50" ht="14.25">
      <c r="E50" s="157"/>
    </row>
    <row r="51" ht="14.25">
      <c r="E51" s="157"/>
    </row>
  </sheetData>
  <mergeCells count="4">
    <mergeCell ref="A2:E2"/>
    <mergeCell ref="A1:E1"/>
    <mergeCell ref="A3:E3"/>
    <mergeCell ref="A4:E4"/>
  </mergeCells>
  <printOptions horizontalCentered="1"/>
  <pageMargins left="0.25" right="0.25" top="0.75" bottom="0.5" header="0.5" footer="0"/>
  <pageSetup horizontalDpi="300" verticalDpi="300" orientation="portrait" scale="80" r:id="rId1"/>
  <headerFooter alignWithMargins="0">
    <oddFooter>&amp;C&amp;"Century Schoolbook,Regular"Page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workbookViewId="0" topLeftCell="A15">
      <selection activeCell="G37" sqref="A1:G37"/>
    </sheetView>
  </sheetViews>
  <sheetFormatPr defaultColWidth="9.140625" defaultRowHeight="16.5" customHeight="1"/>
  <cols>
    <col min="1" max="1" width="45.7109375" style="15" customWidth="1"/>
    <col min="2" max="2" width="18.7109375" style="114" customWidth="1"/>
    <col min="3" max="7" width="18.7109375" style="130" customWidth="1"/>
    <col min="8" max="16384" width="9.140625" style="15" customWidth="1"/>
  </cols>
  <sheetData>
    <row r="1" spans="1:7" s="100" customFormat="1" ht="30" customHeight="1">
      <c r="A1" s="308" t="s">
        <v>1</v>
      </c>
      <c r="B1" s="308"/>
      <c r="C1" s="308"/>
      <c r="D1" s="308"/>
      <c r="E1" s="308"/>
      <c r="F1" s="308"/>
      <c r="G1" s="308"/>
    </row>
    <row r="2" spans="1:7" ht="16.5" customHeight="1">
      <c r="A2" s="307"/>
      <c r="B2" s="307"/>
      <c r="C2" s="307"/>
      <c r="D2" s="307"/>
      <c r="E2" s="307"/>
      <c r="F2" s="307"/>
      <c r="G2" s="307"/>
    </row>
    <row r="3" spans="1:7" s="27" customFormat="1" ht="16.5" customHeight="1">
      <c r="A3" s="309" t="s">
        <v>120</v>
      </c>
      <c r="B3" s="309"/>
      <c r="C3" s="309"/>
      <c r="D3" s="309"/>
      <c r="E3" s="309"/>
      <c r="F3" s="309"/>
      <c r="G3" s="309"/>
    </row>
    <row r="4" spans="1:7" s="27" customFormat="1" ht="16.5" customHeight="1">
      <c r="A4" s="309" t="s">
        <v>179</v>
      </c>
      <c r="B4" s="309"/>
      <c r="C4" s="309"/>
      <c r="D4" s="309"/>
      <c r="E4" s="309"/>
      <c r="F4" s="309"/>
      <c r="G4" s="309"/>
    </row>
    <row r="5" spans="1:7" ht="16.5" customHeight="1">
      <c r="A5" s="229"/>
      <c r="B5" s="113"/>
      <c r="C5" s="230"/>
      <c r="D5" s="230"/>
      <c r="E5" s="230"/>
      <c r="F5" s="230"/>
      <c r="G5" s="230"/>
    </row>
    <row r="6" spans="1:7" ht="30" customHeight="1">
      <c r="A6" s="55"/>
      <c r="B6" s="131" t="s">
        <v>147</v>
      </c>
      <c r="C6" s="131" t="s">
        <v>158</v>
      </c>
      <c r="D6" s="131" t="s">
        <v>174</v>
      </c>
      <c r="E6" s="131" t="s">
        <v>38</v>
      </c>
      <c r="F6" s="132" t="s">
        <v>148</v>
      </c>
      <c r="G6" s="132" t="s">
        <v>2</v>
      </c>
    </row>
    <row r="7" spans="1:7" s="72" customFormat="1" ht="16.5" customHeight="1">
      <c r="A7" s="78" t="s">
        <v>121</v>
      </c>
      <c r="B7" s="117"/>
      <c r="C7" s="115"/>
      <c r="D7" s="115"/>
      <c r="E7" s="115"/>
      <c r="F7" s="115"/>
      <c r="G7" s="115"/>
    </row>
    <row r="8" spans="1:7" s="72" customFormat="1" ht="16.5" customHeight="1">
      <c r="A8" s="78" t="s">
        <v>122</v>
      </c>
      <c r="B8" s="116"/>
      <c r="C8" s="115"/>
      <c r="D8" s="115"/>
      <c r="E8" s="115"/>
      <c r="F8" s="115"/>
      <c r="G8" s="115"/>
    </row>
    <row r="9" spans="1:7" ht="16.5" customHeight="1">
      <c r="A9" s="57" t="s">
        <v>123</v>
      </c>
      <c r="B9" s="203">
        <f>'[2]Loss Exp Paid YTD (pg 17)'!E34</f>
        <v>3531377.04</v>
      </c>
      <c r="C9" s="203">
        <f>'[2]Loss Exp Paid YTD (pg 17)'!E28+'[2]4Q02 TRIAL BALANCE'!E265</f>
        <v>8036086.909999999</v>
      </c>
      <c r="D9" s="203">
        <f>'[2]Loss Exp Paid YTD (pg 17)'!E22+'[2]4Q02 TRIAL BALANCE'!E264</f>
        <v>1139810.7200000002</v>
      </c>
      <c r="E9" s="203">
        <f>'[2]Loss Exp Paid YTD (pg 17)'!E16+'[2]4Q02 TRIAL BALANCE'!E263</f>
        <v>179804.5</v>
      </c>
      <c r="F9" s="203">
        <f>'[2]Loss Exp Paid YTD (pg 17)'!E10+'[2]4Q02 TRIAL BALANCE'!E257+'[2]4Q02 TRIAL BALANCE'!E258+'[2]4Q02 TRIAL BALANCE'!E259+'[2]4Q02 TRIAL BALANCE'!E260+'[2]4Q02 TRIAL BALANCE'!E261+'[2]4Q02 TRIAL BALANCE'!E262</f>
        <v>99907.42000000001</v>
      </c>
      <c r="G9" s="203">
        <f>SUM(B9:F9)</f>
        <v>12986986.59</v>
      </c>
    </row>
    <row r="10" spans="1:7" s="22" customFormat="1" ht="16.5" customHeight="1">
      <c r="A10" s="58" t="s">
        <v>124</v>
      </c>
      <c r="B10" s="117">
        <f>'[2]Loss Exp Paid YTD (pg 17)'!E35</f>
        <v>440407.91</v>
      </c>
      <c r="C10" s="117">
        <f>'[2]Loss Exp Paid YTD (pg 17)'!E29+'[2]4Q02 TRIAL BALANCE'!E267</f>
        <v>1076609.34</v>
      </c>
      <c r="D10" s="117">
        <f>'[2]Loss Exp Paid YTD (pg 17)'!E23</f>
        <v>133099.68</v>
      </c>
      <c r="E10" s="117">
        <f>'[2]Loss Exp Paid YTD (pg 17)'!E17+'[2]4Q02 TRIAL BALANCE'!E266</f>
        <v>1777.1499999999996</v>
      </c>
      <c r="F10" s="117">
        <f>'[2]Loss Exp Paid YTD (pg 17)'!E11</f>
        <v>0</v>
      </c>
      <c r="G10" s="117">
        <f>SUM(B10:F10)</f>
        <v>1651894.0799999998</v>
      </c>
    </row>
    <row r="11" spans="1:7" s="22" customFormat="1" ht="16.5" customHeight="1">
      <c r="A11" s="58" t="s">
        <v>125</v>
      </c>
      <c r="B11" s="117">
        <f>'[2]Loss Exp Paid YTD (pg 17)'!E36</f>
        <v>3073.85</v>
      </c>
      <c r="C11" s="117">
        <f>'[2]Loss Exp Paid YTD (pg 17)'!E30</f>
        <v>3604.08</v>
      </c>
      <c r="D11" s="117">
        <f>'[2]Loss Exp Paid YTD (pg 17)'!E24</f>
        <v>414.5</v>
      </c>
      <c r="E11" s="117">
        <f>'[2]Loss Exp Paid YTD (pg 17)'!E18</f>
        <v>0</v>
      </c>
      <c r="F11" s="117">
        <f>'[2]Loss Exp Paid YTD (pg 17)'!E12</f>
        <v>0</v>
      </c>
      <c r="G11" s="119">
        <f>SUM(B11:F11)</f>
        <v>7092.43</v>
      </c>
    </row>
    <row r="12" spans="1:7" s="22" customFormat="1" ht="16.5" customHeight="1" thickBot="1">
      <c r="A12" s="59" t="s">
        <v>115</v>
      </c>
      <c r="B12" s="120">
        <f aca="true" t="shared" si="0" ref="B12:G12">SUM(B9:B11)</f>
        <v>3974858.8000000003</v>
      </c>
      <c r="C12" s="120">
        <f t="shared" si="0"/>
        <v>9116300.33</v>
      </c>
      <c r="D12" s="120">
        <f t="shared" si="0"/>
        <v>1273324.9000000001</v>
      </c>
      <c r="E12" s="120">
        <f t="shared" si="0"/>
        <v>181581.65</v>
      </c>
      <c r="F12" s="120">
        <f t="shared" si="0"/>
        <v>99907.42000000001</v>
      </c>
      <c r="G12" s="121">
        <f t="shared" si="0"/>
        <v>14645973.1</v>
      </c>
    </row>
    <row r="13" spans="1:7" s="22" customFormat="1" ht="16.5" customHeight="1" thickTop="1">
      <c r="A13" s="57"/>
      <c r="B13" s="116"/>
      <c r="C13" s="117"/>
      <c r="D13" s="117"/>
      <c r="E13" s="117"/>
      <c r="F13" s="117"/>
      <c r="G13" s="117"/>
    </row>
    <row r="14" spans="1:7" s="22" customFormat="1" ht="16.5" customHeight="1">
      <c r="A14" s="56" t="s">
        <v>185</v>
      </c>
      <c r="B14" s="116"/>
      <c r="C14" s="122"/>
      <c r="D14" s="122"/>
      <c r="E14" s="122"/>
      <c r="F14" s="117"/>
      <c r="G14" s="117"/>
    </row>
    <row r="15" spans="1:7" s="22" customFormat="1" ht="16.5" customHeight="1">
      <c r="A15" s="57" t="s">
        <v>126</v>
      </c>
      <c r="B15" s="117">
        <f>'[2]IBNR Calculation (pg 13)'!E36</f>
        <v>3812745.98</v>
      </c>
      <c r="C15" s="117">
        <f>'[2]IBNR Calculation (pg 13)'!E30</f>
        <v>796383.85</v>
      </c>
      <c r="D15" s="117">
        <f>'[2]IBNR Calculation (pg 13)'!E23</f>
        <v>173012</v>
      </c>
      <c r="E15" s="117">
        <f>'[2]IBNR Calculation (pg 13)'!E16</f>
        <v>4</v>
      </c>
      <c r="F15" s="117">
        <f>'[2]IBNR Calculation (pg 13)'!E9</f>
        <v>76330.03</v>
      </c>
      <c r="G15" s="117">
        <f>SUM(B15:F15)</f>
        <v>4858475.86</v>
      </c>
    </row>
    <row r="16" spans="1:7" s="22" customFormat="1" ht="16.5" customHeight="1">
      <c r="A16" s="57" t="s">
        <v>127</v>
      </c>
      <c r="B16" s="117">
        <f>'[2]IBNR Calculation (pg 13)'!E37</f>
        <v>582572.89</v>
      </c>
      <c r="C16" s="117">
        <f>'[2]IBNR Calculation (pg 13)'!E31</f>
        <v>136273.61</v>
      </c>
      <c r="D16" s="117">
        <f>'[2]IBNR Calculation (pg 13)'!E24</f>
        <v>-982</v>
      </c>
      <c r="E16" s="117">
        <f>'[2]IBNR Calculation (pg 13)'!E17</f>
        <v>365.82</v>
      </c>
      <c r="F16" s="117">
        <f>'[2]IBNR Calculation (pg 13)'!E10</f>
        <v>1967</v>
      </c>
      <c r="G16" s="117">
        <f>SUM(B16:F16)</f>
        <v>720197.32</v>
      </c>
    </row>
    <row r="17" spans="1:7" s="22" customFormat="1" ht="16.5" customHeight="1">
      <c r="A17" s="57" t="s">
        <v>128</v>
      </c>
      <c r="B17" s="117">
        <f>'[2]IBNR Calculation (pg 13)'!E38</f>
        <v>8803.51</v>
      </c>
      <c r="C17" s="117">
        <f>'[2]IBNR Calculation (pg 13)'!E32</f>
        <v>0</v>
      </c>
      <c r="D17" s="117">
        <f>'[2]IBNR Calculation (pg 13)'!E25</f>
        <v>0</v>
      </c>
      <c r="E17" s="117">
        <f>'[2]IBNR Calculation (pg 13)'!E18</f>
        <v>0</v>
      </c>
      <c r="F17" s="117">
        <f>'[2]IBNR Calculation (pg 13)'!E11</f>
        <v>0</v>
      </c>
      <c r="G17" s="117">
        <f>SUM(B17:F17)</f>
        <v>8803.51</v>
      </c>
    </row>
    <row r="18" spans="1:7" s="22" customFormat="1" ht="16.5" customHeight="1" thickBot="1">
      <c r="A18" s="59" t="s">
        <v>115</v>
      </c>
      <c r="B18" s="120">
        <f aca="true" t="shared" si="1" ref="B18:G18">SUM(B15:B17)</f>
        <v>4404122.38</v>
      </c>
      <c r="C18" s="120">
        <f t="shared" si="1"/>
        <v>932657.46</v>
      </c>
      <c r="D18" s="120">
        <f t="shared" si="1"/>
        <v>172030</v>
      </c>
      <c r="E18" s="120">
        <f t="shared" si="1"/>
        <v>369.82</v>
      </c>
      <c r="F18" s="120">
        <f t="shared" si="1"/>
        <v>78297.03</v>
      </c>
      <c r="G18" s="121">
        <f t="shared" si="1"/>
        <v>5587476.69</v>
      </c>
    </row>
    <row r="19" spans="1:7" s="22" customFormat="1" ht="16.5" customHeight="1" thickTop="1">
      <c r="A19" s="57"/>
      <c r="B19" s="116"/>
      <c r="C19" s="117"/>
      <c r="D19" s="117"/>
      <c r="E19" s="117"/>
      <c r="F19" s="117"/>
      <c r="G19" s="117"/>
    </row>
    <row r="20" spans="1:7" s="22" customFormat="1" ht="16.5" customHeight="1">
      <c r="A20" s="56" t="s">
        <v>139</v>
      </c>
      <c r="B20" s="123"/>
      <c r="C20" s="117"/>
      <c r="D20" s="117"/>
      <c r="E20" s="117"/>
      <c r="F20" s="117"/>
      <c r="G20" s="117"/>
    </row>
    <row r="21" spans="1:7" s="22" customFormat="1" ht="16.5" customHeight="1">
      <c r="A21" s="57" t="s">
        <v>126</v>
      </c>
      <c r="B21" s="116">
        <f>'[5]Losses Incurred YTD (pg 10)'!B21</f>
        <v>0</v>
      </c>
      <c r="C21" s="117">
        <f>'[5]Losses Incurred YTD (pg 10)'!C21</f>
        <v>3146982.96</v>
      </c>
      <c r="D21" s="117">
        <f>'[5]Losses Incurred YTD (pg 10)'!D21</f>
        <v>1559488.13</v>
      </c>
      <c r="E21" s="117">
        <f>'[5]Losses Incurred YTD (pg 10)'!E21</f>
        <v>226019</v>
      </c>
      <c r="F21" s="117">
        <f>'[5]Losses Incurred YTD (pg 10)'!F21</f>
        <v>241360.03</v>
      </c>
      <c r="G21" s="117">
        <f>SUM(B21:F21)</f>
        <v>5173850.12</v>
      </c>
    </row>
    <row r="22" spans="1:7" s="22" customFormat="1" ht="16.5" customHeight="1">
      <c r="A22" s="57" t="s">
        <v>127</v>
      </c>
      <c r="B22" s="116">
        <f>'[5]Losses Incurred YTD (pg 10)'!B22</f>
        <v>0</v>
      </c>
      <c r="C22" s="117">
        <f>'[5]Losses Incurred YTD (pg 10)'!C22</f>
        <v>771105.98</v>
      </c>
      <c r="D22" s="117">
        <f>'[5]Losses Incurred YTD (pg 10)'!D22</f>
        <v>167823.07</v>
      </c>
      <c r="E22" s="117">
        <f>'[5]Losses Incurred YTD (pg 10)'!E22</f>
        <v>25875</v>
      </c>
      <c r="F22" s="117">
        <f>'[5]Losses Incurred YTD (pg 10)'!F22</f>
        <v>510</v>
      </c>
      <c r="G22" s="117">
        <f>SUM(B22:F22)</f>
        <v>965314.05</v>
      </c>
    </row>
    <row r="23" spans="1:7" s="22" customFormat="1" ht="16.5" customHeight="1">
      <c r="A23" s="57" t="s">
        <v>128</v>
      </c>
      <c r="B23" s="116">
        <f>'[5]Losses Incurred YTD (pg 10)'!B23</f>
        <v>0</v>
      </c>
      <c r="C23" s="117">
        <f>'[5]Losses Incurred YTD (pg 10)'!C23</f>
        <v>7254.53</v>
      </c>
      <c r="D23" s="117">
        <f>'[5]Losses Incurred YTD (pg 10)'!D23</f>
        <v>0</v>
      </c>
      <c r="E23" s="117">
        <f>'[5]Losses Incurred YTD (pg 10)'!E23</f>
        <v>0</v>
      </c>
      <c r="F23" s="117">
        <f>'[5]Losses Incurred YTD (pg 10)'!F23</f>
        <v>0</v>
      </c>
      <c r="G23" s="117">
        <f>SUM(B23:F23)</f>
        <v>7254.53</v>
      </c>
    </row>
    <row r="24" spans="1:7" s="22" customFormat="1" ht="16.5" customHeight="1" thickBot="1">
      <c r="A24" s="59" t="s">
        <v>115</v>
      </c>
      <c r="B24" s="124">
        <f aca="true" t="shared" si="2" ref="B24:G24">SUM(B21:B23)</f>
        <v>0</v>
      </c>
      <c r="C24" s="120">
        <f t="shared" si="2"/>
        <v>3925343.4699999997</v>
      </c>
      <c r="D24" s="120">
        <f t="shared" si="2"/>
        <v>1727311.2</v>
      </c>
      <c r="E24" s="120">
        <f t="shared" si="2"/>
        <v>251894</v>
      </c>
      <c r="F24" s="120">
        <f t="shared" si="2"/>
        <v>241870.03</v>
      </c>
      <c r="G24" s="121">
        <f t="shared" si="2"/>
        <v>6146418.7</v>
      </c>
    </row>
    <row r="25" spans="1:7" s="22" customFormat="1" ht="16.5" customHeight="1" thickTop="1">
      <c r="A25" s="57"/>
      <c r="B25" s="116"/>
      <c r="C25" s="117"/>
      <c r="D25" s="117"/>
      <c r="E25" s="117"/>
      <c r="F25" s="117"/>
      <c r="G25" s="117"/>
    </row>
    <row r="26" spans="1:7" s="22" customFormat="1" ht="16.5" customHeight="1">
      <c r="A26" s="56" t="s">
        <v>136</v>
      </c>
      <c r="B26" s="116"/>
      <c r="C26" s="117"/>
      <c r="D26" s="117"/>
      <c r="E26" s="117"/>
      <c r="F26" s="117"/>
      <c r="G26" s="117"/>
    </row>
    <row r="27" spans="1:7" s="22" customFormat="1" ht="16.5" customHeight="1">
      <c r="A27" s="57" t="s">
        <v>126</v>
      </c>
      <c r="B27" s="116">
        <f>B9+(B15-B21)</f>
        <v>7344123.02</v>
      </c>
      <c r="C27" s="117">
        <f aca="true" t="shared" si="3" ref="C27:D29">C9+(C15-C21)</f>
        <v>5685487.799999999</v>
      </c>
      <c r="D27" s="117">
        <f t="shared" si="3"/>
        <v>-246665.40999999968</v>
      </c>
      <c r="E27" s="117">
        <f aca="true" t="shared" si="4" ref="E27:F29">E9+(E15-E21)</f>
        <v>-46210.5</v>
      </c>
      <c r="F27" s="117">
        <f t="shared" si="4"/>
        <v>-65122.57999999999</v>
      </c>
      <c r="G27" s="117">
        <f>SUM(B27:F27)</f>
        <v>12671612.329999998</v>
      </c>
    </row>
    <row r="28" spans="1:7" s="22" customFormat="1" ht="16.5" customHeight="1">
      <c r="A28" s="57" t="s">
        <v>127</v>
      </c>
      <c r="B28" s="116">
        <f>B10+(B16-B22)</f>
        <v>1022980.8</v>
      </c>
      <c r="C28" s="117">
        <f t="shared" si="3"/>
        <v>441776.9700000001</v>
      </c>
      <c r="D28" s="117">
        <f t="shared" si="3"/>
        <v>-35705.390000000014</v>
      </c>
      <c r="E28" s="117">
        <f t="shared" si="4"/>
        <v>-23732.03</v>
      </c>
      <c r="F28" s="117">
        <f t="shared" si="4"/>
        <v>1457</v>
      </c>
      <c r="G28" s="117">
        <f>SUM(B28:F28)</f>
        <v>1406777.3499999999</v>
      </c>
    </row>
    <row r="29" spans="1:7" s="22" customFormat="1" ht="16.5" customHeight="1">
      <c r="A29" s="57" t="s">
        <v>128</v>
      </c>
      <c r="B29" s="125">
        <f>B11+(B17-B23)</f>
        <v>11877.36</v>
      </c>
      <c r="C29" s="117">
        <f t="shared" si="3"/>
        <v>-3650.45</v>
      </c>
      <c r="D29" s="117">
        <f t="shared" si="3"/>
        <v>414.5</v>
      </c>
      <c r="E29" s="117">
        <f t="shared" si="4"/>
        <v>0</v>
      </c>
      <c r="F29" s="117">
        <f t="shared" si="4"/>
        <v>0</v>
      </c>
      <c r="G29" s="117">
        <f>SUM(B29:F29)</f>
        <v>8641.41</v>
      </c>
    </row>
    <row r="30" spans="1:7" ht="16.5" customHeight="1" thickBot="1">
      <c r="A30" s="59" t="s">
        <v>115</v>
      </c>
      <c r="B30" s="204">
        <f aca="true" t="shared" si="5" ref="B30:G30">SUM(B27:B29)</f>
        <v>8378981.18</v>
      </c>
      <c r="C30" s="204">
        <f t="shared" si="5"/>
        <v>6123614.319999998</v>
      </c>
      <c r="D30" s="180">
        <f t="shared" si="5"/>
        <v>-281956.2999999997</v>
      </c>
      <c r="E30" s="180">
        <f t="shared" si="5"/>
        <v>-69942.53</v>
      </c>
      <c r="F30" s="180">
        <f t="shared" si="5"/>
        <v>-63665.57999999999</v>
      </c>
      <c r="G30" s="204">
        <f t="shared" si="5"/>
        <v>14087031.089999998</v>
      </c>
    </row>
    <row r="31" spans="1:7" ht="16.5" customHeight="1" thickTop="1">
      <c r="A31" s="59"/>
      <c r="B31" s="199"/>
      <c r="C31" s="199"/>
      <c r="D31" s="199"/>
      <c r="E31" s="199"/>
      <c r="F31" s="199"/>
      <c r="G31" s="199"/>
    </row>
    <row r="32" spans="1:7" ht="30" customHeight="1">
      <c r="A32" s="59"/>
      <c r="B32" s="131" t="s">
        <v>147</v>
      </c>
      <c r="C32" s="200" t="s">
        <v>143</v>
      </c>
      <c r="D32" s="126"/>
      <c r="E32" s="126"/>
      <c r="F32" s="126"/>
      <c r="G32" s="15"/>
    </row>
    <row r="33" spans="1:7" ht="16.5" customHeight="1">
      <c r="A33" s="231" t="s">
        <v>129</v>
      </c>
      <c r="B33" s="117"/>
      <c r="C33" s="127"/>
      <c r="D33" s="127"/>
      <c r="E33" s="128"/>
      <c r="F33" s="128"/>
      <c r="G33" s="15"/>
    </row>
    <row r="34" spans="1:7" ht="16.5" customHeight="1">
      <c r="A34" s="57" t="s">
        <v>126</v>
      </c>
      <c r="B34" s="205">
        <f>'[2]IBNR Calculation (pg 13)'!C36</f>
        <v>957865.63</v>
      </c>
      <c r="C34" s="206">
        <f>SUM(B34:B34)</f>
        <v>957865.63</v>
      </c>
      <c r="E34" s="65"/>
      <c r="F34" s="65"/>
      <c r="G34" s="15"/>
    </row>
    <row r="35" spans="1:7" ht="16.5" customHeight="1">
      <c r="A35" s="57" t="s">
        <v>127</v>
      </c>
      <c r="B35" s="116">
        <f>'[2]IBNR Calculation (pg 13)'!C43</f>
        <v>353188.54</v>
      </c>
      <c r="C35" s="130">
        <f>SUM(B35:B35)</f>
        <v>353188.54</v>
      </c>
      <c r="D35" s="201"/>
      <c r="E35" s="65"/>
      <c r="F35" s="65"/>
      <c r="G35" s="15"/>
    </row>
    <row r="36" spans="1:7" ht="16.5" customHeight="1">
      <c r="A36" s="57" t="s">
        <v>128</v>
      </c>
      <c r="B36" s="116">
        <f>'[2]IBNR Calculation (pg 13)'!C44</f>
        <v>6303.51</v>
      </c>
      <c r="C36" s="130">
        <f>SUM(B36:B36)</f>
        <v>6303.51</v>
      </c>
      <c r="D36" s="201"/>
      <c r="E36" s="65"/>
      <c r="F36" s="65"/>
      <c r="G36" s="15"/>
    </row>
    <row r="37" spans="1:7" ht="16.5" customHeight="1" thickBot="1">
      <c r="A37" s="59" t="s">
        <v>115</v>
      </c>
      <c r="B37" s="204">
        <f>SUM(B34:B36)</f>
        <v>1317357.68</v>
      </c>
      <c r="C37" s="204">
        <f>SUM(C34:C36)</f>
        <v>1317357.68</v>
      </c>
      <c r="D37" s="202"/>
      <c r="E37" s="65"/>
      <c r="F37" s="65"/>
      <c r="G37" s="15"/>
    </row>
    <row r="38" spans="1:7" ht="16.5" customHeight="1" thickTop="1">
      <c r="A38" s="125"/>
      <c r="B38" s="125"/>
      <c r="C38" s="125"/>
      <c r="D38" s="129"/>
      <c r="E38" s="129"/>
      <c r="G38" s="126"/>
    </row>
    <row r="39" ht="16.5" customHeight="1">
      <c r="B39" s="117"/>
    </row>
    <row r="40" ht="16.5" customHeight="1">
      <c r="B40" s="117"/>
    </row>
    <row r="41" ht="16.5" customHeight="1">
      <c r="B41" s="117"/>
    </row>
    <row r="42" ht="16.5" customHeight="1">
      <c r="B42" s="117"/>
    </row>
    <row r="43" ht="16.5" customHeight="1">
      <c r="B43" s="117"/>
    </row>
    <row r="44" ht="16.5" customHeight="1">
      <c r="B44" s="117"/>
    </row>
    <row r="45" ht="16.5" customHeight="1">
      <c r="B45" s="117"/>
    </row>
    <row r="46" ht="16.5" customHeight="1">
      <c r="B46" s="117"/>
    </row>
    <row r="47" ht="16.5" customHeight="1">
      <c r="B47" s="117"/>
    </row>
    <row r="48" ht="16.5" customHeight="1">
      <c r="B48" s="117"/>
    </row>
    <row r="49" ht="16.5" customHeight="1">
      <c r="B49" s="117"/>
    </row>
    <row r="50" ht="16.5" customHeight="1">
      <c r="B50" s="117"/>
    </row>
    <row r="51" ht="16.5" customHeight="1">
      <c r="B51" s="117"/>
    </row>
    <row r="52" ht="16.5" customHeight="1">
      <c r="B52" s="117"/>
    </row>
    <row r="53" ht="16.5" customHeight="1">
      <c r="B53" s="117"/>
    </row>
    <row r="54" ht="16.5" customHeight="1">
      <c r="B54" s="117"/>
    </row>
    <row r="55" ht="16.5" customHeight="1">
      <c r="B55" s="117"/>
    </row>
    <row r="56" ht="16.5" customHeight="1">
      <c r="B56" s="117"/>
    </row>
    <row r="57" ht="16.5" customHeight="1">
      <c r="B57" s="117"/>
    </row>
    <row r="58" ht="16.5" customHeight="1">
      <c r="B58" s="117"/>
    </row>
    <row r="59" ht="16.5" customHeight="1">
      <c r="B59" s="117"/>
    </row>
    <row r="60" ht="16.5" customHeight="1">
      <c r="B60" s="117"/>
    </row>
    <row r="61" ht="16.5" customHeight="1">
      <c r="B61" s="117"/>
    </row>
    <row r="62" ht="16.5" customHeight="1">
      <c r="B62" s="117"/>
    </row>
    <row r="63" ht="16.5" customHeight="1">
      <c r="B63" s="117"/>
    </row>
    <row r="64" ht="16.5" customHeight="1">
      <c r="B64" s="117"/>
    </row>
    <row r="65" ht="16.5" customHeight="1">
      <c r="B65" s="117"/>
    </row>
    <row r="66" ht="16.5" customHeight="1">
      <c r="B66" s="117"/>
    </row>
    <row r="67" ht="16.5" customHeight="1">
      <c r="B67" s="117"/>
    </row>
  </sheetData>
  <mergeCells count="4">
    <mergeCell ref="A2:G2"/>
    <mergeCell ref="A1:G1"/>
    <mergeCell ref="A3:G3"/>
    <mergeCell ref="A4:G4"/>
  </mergeCells>
  <printOptions horizontalCentered="1"/>
  <pageMargins left="0.5" right="0.5" top="0.75" bottom="0.5" header="0.5" footer="0"/>
  <pageSetup horizontalDpi="600" verticalDpi="600" orientation="landscape" scale="75" r:id="rId1"/>
  <headerFooter alignWithMargins="0">
    <oddFooter>&amp;C&amp;"Century Schoolbook,Regular"Page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A15">
      <selection activeCell="G30" sqref="A1:G30"/>
    </sheetView>
  </sheetViews>
  <sheetFormatPr defaultColWidth="9.140625" defaultRowHeight="16.5" customHeight="1"/>
  <cols>
    <col min="1" max="1" width="25.7109375" style="15" customWidth="1"/>
    <col min="2" max="2" width="20.7109375" style="77" customWidth="1"/>
    <col min="3" max="7" width="20.7109375" style="72" customWidth="1"/>
    <col min="8" max="8" width="17.7109375" style="24" customWidth="1"/>
    <col min="9" max="16384" width="17.7109375" style="15" customWidth="1"/>
  </cols>
  <sheetData>
    <row r="1" spans="1:7" s="98" customFormat="1" ht="30" customHeight="1">
      <c r="A1" s="99" t="s">
        <v>1</v>
      </c>
      <c r="B1" s="108"/>
      <c r="C1" s="135"/>
      <c r="D1" s="135"/>
      <c r="E1" s="136"/>
      <c r="F1" s="136"/>
      <c r="G1" s="136"/>
    </row>
    <row r="2" spans="1:8" ht="16.5" customHeight="1">
      <c r="A2" s="16"/>
      <c r="B2" s="133"/>
      <c r="C2" s="133"/>
      <c r="D2" s="133"/>
      <c r="E2" s="109"/>
      <c r="F2" s="109"/>
      <c r="G2" s="137"/>
      <c r="H2" s="15"/>
    </row>
    <row r="3" spans="1:7" s="27" customFormat="1" ht="16.5" customHeight="1">
      <c r="A3" s="18" t="s">
        <v>130</v>
      </c>
      <c r="B3" s="275"/>
      <c r="C3" s="278"/>
      <c r="D3" s="278"/>
      <c r="E3" s="273"/>
      <c r="F3" s="273"/>
      <c r="G3" s="273"/>
    </row>
    <row r="4" spans="1:7" s="27" customFormat="1" ht="16.5" customHeight="1">
      <c r="A4" s="18" t="s">
        <v>131</v>
      </c>
      <c r="B4" s="275"/>
      <c r="C4" s="278"/>
      <c r="D4" s="278"/>
      <c r="E4" s="273"/>
      <c r="F4" s="273"/>
      <c r="G4" s="273"/>
    </row>
    <row r="5" spans="1:7" s="27" customFormat="1" ht="16.5" customHeight="1">
      <c r="A5" s="18" t="s">
        <v>178</v>
      </c>
      <c r="B5" s="275"/>
      <c r="C5" s="278"/>
      <c r="D5" s="278"/>
      <c r="E5" s="273"/>
      <c r="F5" s="273"/>
      <c r="G5" s="273"/>
    </row>
    <row r="6" spans="1:8" ht="16.5" customHeight="1">
      <c r="A6" s="14"/>
      <c r="B6" s="92"/>
      <c r="C6" s="137"/>
      <c r="D6" s="137"/>
      <c r="E6" s="137"/>
      <c r="F6" s="137"/>
      <c r="G6" s="137"/>
      <c r="H6" s="15"/>
    </row>
    <row r="7" spans="1:8" ht="30" customHeight="1">
      <c r="A7" s="35"/>
      <c r="B7" s="110" t="s">
        <v>147</v>
      </c>
      <c r="C7" s="138" t="s">
        <v>158</v>
      </c>
      <c r="D7" s="138" t="s">
        <v>174</v>
      </c>
      <c r="E7" s="138" t="s">
        <v>38</v>
      </c>
      <c r="F7" s="138" t="s">
        <v>148</v>
      </c>
      <c r="G7" s="139" t="s">
        <v>2</v>
      </c>
      <c r="H7" s="15"/>
    </row>
    <row r="8" spans="1:8" ht="45" customHeight="1">
      <c r="A8" s="61" t="s">
        <v>132</v>
      </c>
      <c r="B8" s="111"/>
      <c r="G8" s="140"/>
      <c r="H8" s="15"/>
    </row>
    <row r="9" spans="1:38" ht="16.5" customHeight="1">
      <c r="A9" s="15" t="s">
        <v>112</v>
      </c>
      <c r="B9" s="195">
        <f>'[2]Loss Exp Paid QTD (pg 16) '!K34</f>
        <v>229983.41</v>
      </c>
      <c r="C9" s="195">
        <f>'[2]Loss Exp Paid QTD (pg 16) '!K28</f>
        <v>112463.19</v>
      </c>
      <c r="D9" s="195">
        <f>'[2]Loss Exp Paid QTD (pg 16) '!K22</f>
        <v>11024.98</v>
      </c>
      <c r="E9" s="195">
        <f>'[2]Loss Exp Paid QTD (pg 16) '!K16</f>
        <v>6708.5</v>
      </c>
      <c r="F9" s="195">
        <f>'[2]Loss Exp Paid QTD (pg 16) '!K10</f>
        <v>6141.84</v>
      </c>
      <c r="G9" s="195">
        <f>SUM(B9:F9)</f>
        <v>366321.92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s="22" customFormat="1" ht="16.5" customHeight="1">
      <c r="A10" s="23" t="s">
        <v>113</v>
      </c>
      <c r="B10" s="70">
        <f>'[2]Loss Exp Paid QTD (pg 16) '!K35</f>
        <v>62812.33</v>
      </c>
      <c r="C10" s="70">
        <f>'[2]Loss Exp Paid QTD (pg 16) '!K29</f>
        <v>49985.31</v>
      </c>
      <c r="D10" s="70">
        <f>'[2]Loss Exp Paid QTD (pg 16) '!K23</f>
        <v>5210.0199999999995</v>
      </c>
      <c r="E10" s="70">
        <f>'[2]Loss Exp Paid QTD (pg 16) '!K17</f>
        <v>1248</v>
      </c>
      <c r="F10" s="70">
        <f>'[2]Loss Exp Paid QTD (pg 16) '!K11</f>
        <v>0</v>
      </c>
      <c r="G10" s="70">
        <f>SUM(B10:F10)</f>
        <v>119255.66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s="22" customFormat="1" ht="16.5" customHeight="1">
      <c r="A11" s="23" t="s">
        <v>114</v>
      </c>
      <c r="B11" s="70">
        <f>'[2]Loss Exp Paid QTD (pg 16) '!K36</f>
        <v>1285.46</v>
      </c>
      <c r="C11" s="70">
        <f>'[2]Loss Exp Paid QTD (pg 16) '!K30</f>
        <v>0</v>
      </c>
      <c r="D11" s="70">
        <f>'[2]Loss Exp Paid QTD (pg 16) '!K24</f>
        <v>24.92</v>
      </c>
      <c r="E11" s="70">
        <f>'[2]Loss Exp Paid QTD (pg 16) '!K18</f>
        <v>0</v>
      </c>
      <c r="F11" s="70">
        <f>'[2]Loss Exp Paid QTD (pg 16) '!K12</f>
        <v>0</v>
      </c>
      <c r="G11" s="70">
        <f>SUM(B11:F11)</f>
        <v>1310.38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s="22" customFormat="1" ht="16.5" customHeight="1" thickBot="1">
      <c r="A12" s="62" t="s">
        <v>115</v>
      </c>
      <c r="B12" s="134">
        <f aca="true" t="shared" si="0" ref="B12:G12">SUM(B9:B11)</f>
        <v>294081.2</v>
      </c>
      <c r="C12" s="134">
        <f t="shared" si="0"/>
        <v>162448.5</v>
      </c>
      <c r="D12" s="134">
        <f t="shared" si="0"/>
        <v>16259.92</v>
      </c>
      <c r="E12" s="134">
        <f t="shared" si="0"/>
        <v>7956.5</v>
      </c>
      <c r="F12" s="134">
        <f t="shared" si="0"/>
        <v>6141.84</v>
      </c>
      <c r="G12" s="73">
        <f t="shared" si="0"/>
        <v>486887.95999999996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2:38" s="22" customFormat="1" ht="16.5" customHeight="1" thickTop="1">
      <c r="B13" s="71"/>
      <c r="C13" s="70"/>
      <c r="D13" s="70"/>
      <c r="E13" s="70"/>
      <c r="F13" s="70"/>
      <c r="G13" s="7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s="22" customFormat="1" ht="45" customHeight="1">
      <c r="A14" s="63" t="s">
        <v>187</v>
      </c>
      <c r="B14" s="71"/>
      <c r="C14" s="70"/>
      <c r="D14" s="70"/>
      <c r="E14" s="70"/>
      <c r="F14" s="70"/>
      <c r="G14" s="7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38" s="22" customFormat="1" ht="16.5" customHeight="1">
      <c r="A15" s="15" t="s">
        <v>112</v>
      </c>
      <c r="B15" s="70">
        <f>'Loss Expenses YTD (pg 12)'!B15</f>
        <v>317462.7</v>
      </c>
      <c r="C15" s="70">
        <f>'Loss Expenses YTD (pg 12)'!C15</f>
        <v>88557.88</v>
      </c>
      <c r="D15" s="70">
        <f>'Loss Expenses YTD (pg 12)'!D15</f>
        <v>19238.94</v>
      </c>
      <c r="E15" s="70">
        <f>'Loss Expenses YTD (pg 12)'!E15</f>
        <v>0.43999999999999995</v>
      </c>
      <c r="F15" s="70">
        <f>'Loss Expenses YTD (pg 12)'!F15</f>
        <v>8487.890000000001</v>
      </c>
      <c r="G15" s="70">
        <f>SUM(B15:F15)</f>
        <v>433747.85000000003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1:38" s="22" customFormat="1" ht="16.5" customHeight="1">
      <c r="A16" s="23" t="s">
        <v>113</v>
      </c>
      <c r="B16" s="70">
        <f>'Loss Expenses YTD (pg 12)'!B16</f>
        <v>25507.54</v>
      </c>
      <c r="C16" s="70">
        <f>'Loss Expenses YTD (pg 12)'!C16</f>
        <v>15153.619999999999</v>
      </c>
      <c r="D16" s="70">
        <f>'Loss Expenses YTD (pg 12)'!D16</f>
        <v>-109.19999999999999</v>
      </c>
      <c r="E16" s="70">
        <f>'Loss Expenses YTD (pg 12)'!E16</f>
        <v>40.68</v>
      </c>
      <c r="F16" s="70">
        <f>'Loss Expenses YTD (pg 12)'!F16</f>
        <v>218.72999999999962</v>
      </c>
      <c r="G16" s="70">
        <f>SUM(B16:F16)</f>
        <v>40811.37000000001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s="22" customFormat="1" ht="16.5" customHeight="1">
      <c r="A17" s="23" t="s">
        <v>114</v>
      </c>
      <c r="B17" s="70">
        <f>'Loss Expenses YTD (pg 12)'!B17</f>
        <v>278</v>
      </c>
      <c r="C17" s="70">
        <f>'Loss Expenses YTD (pg 12)'!C17</f>
        <v>0</v>
      </c>
      <c r="D17" s="70">
        <f>'Loss Expenses YTD (pg 12)'!D17</f>
        <v>0</v>
      </c>
      <c r="E17" s="70">
        <f>'Loss Expenses YTD (pg 12)'!E17</f>
        <v>0</v>
      </c>
      <c r="F17" s="70">
        <f>'Loss Expenses YTD (pg 12)'!F17</f>
        <v>0</v>
      </c>
      <c r="G17" s="70">
        <f>SUM(B17:F17)</f>
        <v>278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s="22" customFormat="1" ht="16.5" customHeight="1" thickBot="1">
      <c r="A18" s="62" t="s">
        <v>115</v>
      </c>
      <c r="B18" s="134">
        <f aca="true" t="shared" si="1" ref="B18:G18">SUM(B15:B17)</f>
        <v>343248.24</v>
      </c>
      <c r="C18" s="134">
        <f t="shared" si="1"/>
        <v>103711.5</v>
      </c>
      <c r="D18" s="134">
        <f t="shared" si="1"/>
        <v>19129.739999999998</v>
      </c>
      <c r="E18" s="134">
        <f t="shared" si="1"/>
        <v>41.12</v>
      </c>
      <c r="F18" s="134">
        <f t="shared" si="1"/>
        <v>8706.62</v>
      </c>
      <c r="G18" s="73">
        <f t="shared" si="1"/>
        <v>474837.22000000003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2:38" s="22" customFormat="1" ht="16.5" customHeight="1" thickTop="1">
      <c r="B19" s="71"/>
      <c r="C19" s="70"/>
      <c r="D19" s="70"/>
      <c r="E19" s="70"/>
      <c r="F19" s="70"/>
      <c r="G19" s="7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1:38" s="22" customFormat="1" ht="45" customHeight="1">
      <c r="A20" s="63" t="s">
        <v>188</v>
      </c>
      <c r="B20" s="112"/>
      <c r="C20" s="141"/>
      <c r="D20" s="141"/>
      <c r="E20" s="141"/>
      <c r="F20" s="141"/>
      <c r="G20" s="7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s="22" customFormat="1" ht="16.5" customHeight="1">
      <c r="A21" s="15" t="s">
        <v>112</v>
      </c>
      <c r="B21" s="71">
        <f>'[5]Loss Expenses YTD (pg 12)'!B15</f>
        <v>276629.62</v>
      </c>
      <c r="C21" s="70">
        <f>'[5]Loss Expenses YTD (pg 12)'!C15</f>
        <v>149174.63</v>
      </c>
      <c r="D21" s="70">
        <f>'[5]Loss Expenses YTD (pg 12)'!D15</f>
        <v>29707.16</v>
      </c>
      <c r="E21" s="70">
        <f>'[5]Loss Expenses YTD (pg 12)'!E15</f>
        <v>10016.93</v>
      </c>
      <c r="F21" s="70">
        <f>'[5]Loss Expenses YTD (pg 12)'!F15</f>
        <v>11468.080000000002</v>
      </c>
      <c r="G21" s="70">
        <f>SUM(B21:F21)</f>
        <v>476996.42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s="22" customFormat="1" ht="16.5" customHeight="1">
      <c r="A22" s="23" t="s">
        <v>133</v>
      </c>
      <c r="B22" s="71">
        <f>'[5]Loss Expenses YTD (pg 12)'!B16</f>
        <v>15546.06</v>
      </c>
      <c r="C22" s="70">
        <f>'[5]Loss Expenses YTD (pg 12)'!C16</f>
        <v>26225.71</v>
      </c>
      <c r="D22" s="70">
        <f>'[5]Loss Expenses YTD (pg 12)'!D16</f>
        <v>1392.23</v>
      </c>
      <c r="E22" s="70">
        <f>'[5]Loss Expenses YTD (pg 12)'!E16</f>
        <v>1621.6100000000001</v>
      </c>
      <c r="F22" s="70">
        <f>'[5]Loss Expenses YTD (pg 12)'!F16</f>
        <v>1.549999999999627</v>
      </c>
      <c r="G22" s="70">
        <f>SUM(B22:F22)</f>
        <v>44787.16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1:38" s="22" customFormat="1" ht="16.5" customHeight="1">
      <c r="A23" s="23" t="s">
        <v>114</v>
      </c>
      <c r="B23" s="71">
        <f>'[5]Loss Expenses YTD (pg 12)'!B17</f>
        <v>309</v>
      </c>
      <c r="C23" s="70">
        <f>'[5]Loss Expenses YTD (pg 12)'!C17</f>
        <v>0</v>
      </c>
      <c r="D23" s="70">
        <f>'[5]Loss Expenses YTD (pg 12)'!D17</f>
        <v>0</v>
      </c>
      <c r="E23" s="70">
        <f>'[5]Loss Expenses YTD (pg 12)'!E17</f>
        <v>0</v>
      </c>
      <c r="F23" s="70">
        <f>'[5]Loss Expenses YTD (pg 12)'!F17</f>
        <v>0</v>
      </c>
      <c r="G23" s="70">
        <f>SUM(B23:F23)</f>
        <v>309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s="22" customFormat="1" ht="16.5" customHeight="1" thickBot="1">
      <c r="A24" s="62" t="s">
        <v>115</v>
      </c>
      <c r="B24" s="74">
        <f aca="true" t="shared" si="2" ref="B24:G24">SUM(B21:B23)</f>
        <v>292484.68</v>
      </c>
      <c r="C24" s="134">
        <f t="shared" si="2"/>
        <v>175400.34</v>
      </c>
      <c r="D24" s="134">
        <f t="shared" si="2"/>
        <v>31099.39</v>
      </c>
      <c r="E24" s="134">
        <f t="shared" si="2"/>
        <v>11638.54</v>
      </c>
      <c r="F24" s="134">
        <f t="shared" si="2"/>
        <v>11469.630000000001</v>
      </c>
      <c r="G24" s="73">
        <f t="shared" si="2"/>
        <v>522092.57999999996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2:38" s="22" customFormat="1" ht="16.5" customHeight="1" thickTop="1">
      <c r="B25" s="71"/>
      <c r="C25" s="70"/>
      <c r="D25" s="70"/>
      <c r="E25" s="70"/>
      <c r="F25" s="70"/>
      <c r="G25" s="7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s="22" customFormat="1" ht="45" customHeight="1">
      <c r="A26" s="63" t="s">
        <v>103</v>
      </c>
      <c r="B26" s="71"/>
      <c r="C26" s="141"/>
      <c r="D26" s="141"/>
      <c r="E26" s="141"/>
      <c r="F26" s="141"/>
      <c r="G26" s="7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s="22" customFormat="1" ht="16.5" customHeight="1">
      <c r="A27" s="22" t="s">
        <v>112</v>
      </c>
      <c r="B27" s="70">
        <f aca="true" t="shared" si="3" ref="B27:F29">B9+B15-B21</f>
        <v>270816.49</v>
      </c>
      <c r="C27" s="70">
        <f t="shared" si="3"/>
        <v>51846.44</v>
      </c>
      <c r="D27" s="70">
        <f t="shared" si="3"/>
        <v>556.7599999999984</v>
      </c>
      <c r="E27" s="70">
        <f t="shared" si="3"/>
        <v>-3307.9900000000007</v>
      </c>
      <c r="F27" s="70">
        <f t="shared" si="3"/>
        <v>3161.6499999999996</v>
      </c>
      <c r="G27" s="70">
        <f>SUM(B27:F27)</f>
        <v>323073.35000000003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s="22" customFormat="1" ht="16.5" customHeight="1">
      <c r="A28" s="23" t="s">
        <v>113</v>
      </c>
      <c r="B28" s="70">
        <f t="shared" si="3"/>
        <v>72773.81</v>
      </c>
      <c r="C28" s="70">
        <f t="shared" si="3"/>
        <v>38913.219999999994</v>
      </c>
      <c r="D28" s="70">
        <f t="shared" si="3"/>
        <v>3708.5899999999997</v>
      </c>
      <c r="E28" s="70">
        <f t="shared" si="3"/>
        <v>-332.93000000000006</v>
      </c>
      <c r="F28" s="70">
        <f t="shared" si="3"/>
        <v>217.18</v>
      </c>
      <c r="G28" s="70">
        <f>SUM(B28:F28)</f>
        <v>115279.87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s="22" customFormat="1" ht="16.5" customHeight="1">
      <c r="A29" s="23" t="s">
        <v>114</v>
      </c>
      <c r="B29" s="70">
        <f t="shared" si="3"/>
        <v>1254.46</v>
      </c>
      <c r="C29" s="70">
        <f t="shared" si="3"/>
        <v>0</v>
      </c>
      <c r="D29" s="70">
        <f t="shared" si="3"/>
        <v>24.92</v>
      </c>
      <c r="E29" s="70">
        <f t="shared" si="3"/>
        <v>0</v>
      </c>
      <c r="F29" s="70">
        <f t="shared" si="3"/>
        <v>0</v>
      </c>
      <c r="G29" s="70">
        <f>SUM(B29:F29)</f>
        <v>1279.38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ht="16.5" customHeight="1" thickBot="1">
      <c r="A30" s="37" t="s">
        <v>115</v>
      </c>
      <c r="B30" s="196">
        <f aca="true" t="shared" si="4" ref="B30:G30">SUM(B27:B29)</f>
        <v>344844.76</v>
      </c>
      <c r="C30" s="196">
        <f t="shared" si="4"/>
        <v>90759.66</v>
      </c>
      <c r="D30" s="178">
        <f t="shared" si="4"/>
        <v>4290.269999999999</v>
      </c>
      <c r="E30" s="178">
        <f t="shared" si="4"/>
        <v>-3640.920000000001</v>
      </c>
      <c r="F30" s="196">
        <f t="shared" si="4"/>
        <v>3378.8299999999995</v>
      </c>
      <c r="G30" s="196">
        <f t="shared" si="4"/>
        <v>439632.60000000003</v>
      </c>
      <c r="H30" s="60"/>
      <c r="I30" s="8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2:39" ht="16.5" customHeight="1" thickTop="1">
      <c r="B31" s="92"/>
      <c r="E31" s="70"/>
      <c r="F31" s="70"/>
      <c r="G31" s="70"/>
      <c r="H31" s="89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2:39" ht="16.5" customHeight="1">
      <c r="B32" s="92"/>
      <c r="E32" s="70"/>
      <c r="F32" s="70"/>
      <c r="G32" s="70"/>
      <c r="H32" s="64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2:39" ht="16.5" customHeight="1">
      <c r="B33" s="92"/>
      <c r="E33" s="70"/>
      <c r="F33" s="70"/>
      <c r="G33" s="70"/>
      <c r="H33" s="64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2:39" ht="16.5" customHeight="1">
      <c r="B34" s="92"/>
      <c r="E34" s="70"/>
      <c r="F34" s="70"/>
      <c r="G34" s="70"/>
      <c r="H34" s="6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2:39" ht="16.5" customHeight="1">
      <c r="B35" s="92"/>
      <c r="E35" s="70"/>
      <c r="F35" s="70"/>
      <c r="G35" s="70"/>
      <c r="H35" s="64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2:39" ht="16.5" customHeight="1">
      <c r="B36" s="92"/>
      <c r="E36" s="70"/>
      <c r="F36" s="70"/>
      <c r="G36" s="70"/>
      <c r="H36" s="64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2:39" ht="16.5" customHeight="1">
      <c r="B37" s="92"/>
      <c r="E37" s="70"/>
      <c r="F37" s="70"/>
      <c r="G37" s="70"/>
      <c r="H37" s="64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2:39" ht="16.5" customHeight="1">
      <c r="B38" s="92"/>
      <c r="E38" s="70"/>
      <c r="F38" s="70"/>
      <c r="G38" s="70"/>
      <c r="H38" s="64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2:39" ht="16.5" customHeight="1">
      <c r="B39" s="92"/>
      <c r="E39" s="70"/>
      <c r="F39" s="70"/>
      <c r="G39" s="70"/>
      <c r="H39" s="64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2:39" ht="16.5" customHeight="1">
      <c r="B40" s="92"/>
      <c r="E40" s="70"/>
      <c r="F40" s="70"/>
      <c r="G40" s="70"/>
      <c r="H40" s="64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2:39" ht="16.5" customHeight="1">
      <c r="B41" s="92"/>
      <c r="E41" s="70"/>
      <c r="F41" s="70"/>
      <c r="G41" s="70"/>
      <c r="H41" s="64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2:39" ht="16.5" customHeight="1">
      <c r="B42" s="92"/>
      <c r="E42" s="70"/>
      <c r="F42" s="70"/>
      <c r="G42" s="70"/>
      <c r="H42" s="64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2:39" ht="16.5" customHeight="1">
      <c r="B43" s="92"/>
      <c r="E43" s="70"/>
      <c r="F43" s="70"/>
      <c r="G43" s="70"/>
      <c r="H43" s="64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2:39" ht="16.5" customHeight="1">
      <c r="B44" s="92"/>
      <c r="E44" s="70"/>
      <c r="F44" s="70"/>
      <c r="G44" s="70"/>
      <c r="H44" s="64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2:39" ht="16.5" customHeight="1">
      <c r="B45" s="92"/>
      <c r="E45" s="70"/>
      <c r="F45" s="70"/>
      <c r="G45" s="70"/>
      <c r="H45" s="64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2:39" ht="16.5" customHeight="1">
      <c r="B46" s="92"/>
      <c r="E46" s="70"/>
      <c r="F46" s="70"/>
      <c r="G46" s="70"/>
      <c r="H46" s="64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2:39" ht="16.5" customHeight="1">
      <c r="B47" s="92"/>
      <c r="E47" s="70"/>
      <c r="F47" s="70"/>
      <c r="G47" s="70"/>
      <c r="H47" s="64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2:39" ht="16.5" customHeight="1">
      <c r="B48" s="92"/>
      <c r="E48" s="70"/>
      <c r="F48" s="70"/>
      <c r="G48" s="70"/>
      <c r="H48" s="64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2:39" ht="16.5" customHeight="1">
      <c r="B49" s="92"/>
      <c r="E49" s="70"/>
      <c r="F49" s="70"/>
      <c r="G49" s="70"/>
      <c r="H49" s="64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2:39" ht="16.5" customHeight="1">
      <c r="B50" s="92"/>
      <c r="E50" s="70"/>
      <c r="F50" s="70"/>
      <c r="G50" s="70"/>
      <c r="H50" s="64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2:39" ht="16.5" customHeight="1">
      <c r="B51" s="92"/>
      <c r="E51" s="70"/>
      <c r="F51" s="70"/>
      <c r="G51" s="70"/>
      <c r="H51" s="64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2:39" ht="16.5" customHeight="1">
      <c r="B52" s="92"/>
      <c r="E52" s="70"/>
      <c r="F52" s="70"/>
      <c r="G52" s="70"/>
      <c r="H52" s="64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2:39" ht="16.5" customHeight="1">
      <c r="B53" s="92"/>
      <c r="E53" s="70"/>
      <c r="F53" s="70"/>
      <c r="G53" s="70"/>
      <c r="H53" s="64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2:39" ht="16.5" customHeight="1">
      <c r="B54" s="92"/>
      <c r="E54" s="70"/>
      <c r="F54" s="70"/>
      <c r="G54" s="70"/>
      <c r="H54" s="64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2:39" ht="16.5" customHeight="1">
      <c r="B55" s="92"/>
      <c r="E55" s="70"/>
      <c r="F55" s="70"/>
      <c r="G55" s="70"/>
      <c r="H55" s="64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2:39" ht="16.5" customHeight="1">
      <c r="B56" s="92"/>
      <c r="E56" s="70"/>
      <c r="F56" s="70"/>
      <c r="G56" s="70"/>
      <c r="H56" s="64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2:39" ht="16.5" customHeight="1">
      <c r="B57" s="92"/>
      <c r="E57" s="70"/>
      <c r="F57" s="70"/>
      <c r="G57" s="70"/>
      <c r="H57" s="6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2:39" ht="16.5" customHeight="1">
      <c r="B58" s="92"/>
      <c r="E58" s="70"/>
      <c r="F58" s="70"/>
      <c r="G58" s="70"/>
      <c r="H58" s="64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2:39" ht="16.5" customHeight="1">
      <c r="B59" s="92"/>
      <c r="E59" s="70"/>
      <c r="F59" s="70"/>
      <c r="G59" s="70"/>
      <c r="H59" s="64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2:39" ht="16.5" customHeight="1">
      <c r="B60" s="92"/>
      <c r="E60" s="70"/>
      <c r="F60" s="70"/>
      <c r="G60" s="70"/>
      <c r="H60" s="64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2:39" ht="16.5" customHeight="1">
      <c r="B61" s="92"/>
      <c r="E61" s="70"/>
      <c r="F61" s="70"/>
      <c r="G61" s="70"/>
      <c r="H61" s="64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2:39" ht="16.5" customHeight="1">
      <c r="B62" s="92"/>
      <c r="E62" s="70"/>
      <c r="F62" s="70"/>
      <c r="G62" s="70"/>
      <c r="H62" s="64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</row>
    <row r="63" spans="2:39" ht="16.5" customHeight="1">
      <c r="B63" s="92"/>
      <c r="E63" s="70"/>
      <c r="F63" s="70"/>
      <c r="G63" s="70"/>
      <c r="H63" s="64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2:39" ht="16.5" customHeight="1">
      <c r="B64" s="92"/>
      <c r="E64" s="70"/>
      <c r="F64" s="70"/>
      <c r="G64" s="70"/>
      <c r="H64" s="64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</row>
    <row r="65" spans="2:39" ht="16.5" customHeight="1">
      <c r="B65" s="92"/>
      <c r="E65" s="70"/>
      <c r="F65" s="70"/>
      <c r="G65" s="70"/>
      <c r="H65" s="64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</row>
    <row r="66" spans="2:39" ht="16.5" customHeight="1">
      <c r="B66" s="92"/>
      <c r="E66" s="70"/>
      <c r="F66" s="70"/>
      <c r="G66" s="70"/>
      <c r="H66" s="64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2:39" ht="16.5" customHeight="1">
      <c r="B67" s="92"/>
      <c r="E67" s="70"/>
      <c r="F67" s="70"/>
      <c r="G67" s="70"/>
      <c r="H67" s="64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2:39" ht="16.5" customHeight="1">
      <c r="B68" s="92"/>
      <c r="E68" s="70"/>
      <c r="F68" s="70"/>
      <c r="G68" s="70"/>
      <c r="H68" s="64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5:39" ht="16.5" customHeight="1">
      <c r="E69" s="70"/>
      <c r="F69" s="70"/>
      <c r="G69" s="70"/>
      <c r="H69" s="64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5:39" ht="16.5" customHeight="1">
      <c r="E70" s="70"/>
      <c r="F70" s="70"/>
      <c r="G70" s="70"/>
      <c r="H70" s="64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5:39" ht="16.5" customHeight="1">
      <c r="E71" s="70"/>
      <c r="F71" s="70"/>
      <c r="G71" s="70"/>
      <c r="H71" s="64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</row>
    <row r="72" spans="5:39" ht="16.5" customHeight="1">
      <c r="E72" s="70"/>
      <c r="F72" s="70"/>
      <c r="G72" s="70"/>
      <c r="H72" s="64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5:39" ht="16.5" customHeight="1">
      <c r="E73" s="70"/>
      <c r="F73" s="70"/>
      <c r="G73" s="70"/>
      <c r="H73" s="64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5:39" ht="16.5" customHeight="1">
      <c r="E74" s="70"/>
      <c r="F74" s="70"/>
      <c r="G74" s="70"/>
      <c r="H74" s="64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5:39" ht="16.5" customHeight="1">
      <c r="E75" s="70"/>
      <c r="F75" s="70"/>
      <c r="G75" s="70"/>
      <c r="H75" s="64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</row>
    <row r="76" spans="5:39" ht="16.5" customHeight="1">
      <c r="E76" s="70"/>
      <c r="F76" s="70"/>
      <c r="G76" s="70"/>
      <c r="H76" s="64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</row>
    <row r="77" spans="5:39" ht="16.5" customHeight="1">
      <c r="E77" s="70"/>
      <c r="F77" s="70"/>
      <c r="G77" s="70"/>
      <c r="H77" s="64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5:39" ht="16.5" customHeight="1">
      <c r="E78" s="70"/>
      <c r="F78" s="70"/>
      <c r="G78" s="70"/>
      <c r="H78" s="64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5:39" ht="16.5" customHeight="1">
      <c r="E79" s="70"/>
      <c r="F79" s="70"/>
      <c r="G79" s="70"/>
      <c r="H79" s="64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</sheetData>
  <printOptions horizontalCentered="1"/>
  <pageMargins left="0.5" right="0.5" top="0.75" bottom="0.5" header="0.5" footer="0"/>
  <pageSetup horizontalDpi="600" verticalDpi="600" orientation="landscape" scale="75" r:id="rId1"/>
  <headerFooter alignWithMargins="0">
    <oddFooter>&amp;C&amp;"Century Schoolbook,Regular"Page 11&amp;"Arial,Regular"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M79"/>
  <sheetViews>
    <sheetView zoomScale="75" zoomScaleNormal="75" workbookViewId="0" topLeftCell="A1">
      <selection activeCell="C8" sqref="C8"/>
    </sheetView>
  </sheetViews>
  <sheetFormatPr defaultColWidth="9.140625" defaultRowHeight="16.5" customHeight="1"/>
  <cols>
    <col min="1" max="1" width="25.7109375" style="15" customWidth="1"/>
    <col min="2" max="2" width="20.7109375" style="77" customWidth="1"/>
    <col min="3" max="7" width="20.7109375" style="72" customWidth="1"/>
    <col min="8" max="8" width="17.7109375" style="24" customWidth="1"/>
    <col min="9" max="16384" width="17.7109375" style="15" customWidth="1"/>
  </cols>
  <sheetData>
    <row r="1" spans="1:7" s="98" customFormat="1" ht="30" customHeight="1">
      <c r="A1" s="99" t="s">
        <v>1</v>
      </c>
      <c r="B1" s="108"/>
      <c r="C1" s="135"/>
      <c r="D1" s="135"/>
      <c r="E1" s="136"/>
      <c r="F1" s="136"/>
      <c r="G1" s="136"/>
    </row>
    <row r="2" spans="1:8" ht="16.5" customHeight="1">
      <c r="A2" s="16"/>
      <c r="B2" s="133"/>
      <c r="C2" s="133"/>
      <c r="D2" s="133"/>
      <c r="E2" s="109"/>
      <c r="F2" s="109"/>
      <c r="G2" s="137"/>
      <c r="H2" s="15"/>
    </row>
    <row r="3" spans="1:7" s="27" customFormat="1" ht="16.5" customHeight="1">
      <c r="A3" s="18" t="s">
        <v>130</v>
      </c>
      <c r="B3" s="275"/>
      <c r="C3" s="278"/>
      <c r="D3" s="278"/>
      <c r="E3" s="273"/>
      <c r="F3" s="273"/>
      <c r="G3" s="273"/>
    </row>
    <row r="4" spans="1:7" s="27" customFormat="1" ht="16.5" customHeight="1">
      <c r="A4" s="18" t="s">
        <v>131</v>
      </c>
      <c r="B4" s="275"/>
      <c r="C4" s="278"/>
      <c r="D4" s="278"/>
      <c r="E4" s="273"/>
      <c r="F4" s="273"/>
      <c r="G4" s="273"/>
    </row>
    <row r="5" spans="1:7" s="27" customFormat="1" ht="16.5" customHeight="1">
      <c r="A5" s="18" t="s">
        <v>179</v>
      </c>
      <c r="B5" s="275"/>
      <c r="C5" s="278"/>
      <c r="D5" s="278"/>
      <c r="E5" s="273"/>
      <c r="F5" s="273"/>
      <c r="G5" s="273"/>
    </row>
    <row r="6" spans="1:8" ht="16.5" customHeight="1">
      <c r="A6" s="14"/>
      <c r="B6" s="92"/>
      <c r="C6" s="137"/>
      <c r="D6" s="137"/>
      <c r="E6" s="137"/>
      <c r="F6" s="137"/>
      <c r="G6" s="137"/>
      <c r="H6" s="15"/>
    </row>
    <row r="7" spans="1:8" ht="30" customHeight="1">
      <c r="A7" s="35"/>
      <c r="B7" s="110" t="s">
        <v>147</v>
      </c>
      <c r="C7" s="138" t="s">
        <v>158</v>
      </c>
      <c r="D7" s="138" t="s">
        <v>174</v>
      </c>
      <c r="E7" s="138" t="s">
        <v>38</v>
      </c>
      <c r="F7" s="138" t="s">
        <v>148</v>
      </c>
      <c r="G7" s="139" t="s">
        <v>2</v>
      </c>
      <c r="H7" s="15"/>
    </row>
    <row r="8" spans="1:8" ht="45" customHeight="1">
      <c r="A8" s="61" t="s">
        <v>132</v>
      </c>
      <c r="B8" s="111"/>
      <c r="G8" s="140"/>
      <c r="H8" s="15"/>
    </row>
    <row r="9" spans="1:38" ht="16.5" customHeight="1">
      <c r="A9" s="15" t="s">
        <v>112</v>
      </c>
      <c r="B9" s="195">
        <f>'[2]Loss Exp Paid YTD (pg 17)'!K34</f>
        <v>333255.58999999997</v>
      </c>
      <c r="C9" s="195">
        <f>'[2]Loss Exp Paid YTD (pg 17)'!K28</f>
        <v>652475.92</v>
      </c>
      <c r="D9" s="195">
        <f>'[2]Loss Exp Paid YTD (pg 17)'!K22</f>
        <v>128102.85</v>
      </c>
      <c r="E9" s="195">
        <f>'[2]Loss Exp Paid YTD (pg 17)'!K16</f>
        <v>21499.84</v>
      </c>
      <c r="F9" s="195">
        <f>'[2]Loss Exp Paid YTD (pg 17)'!K10</f>
        <v>39960.81</v>
      </c>
      <c r="G9" s="195">
        <f>SUM(B9:F9)</f>
        <v>1175295.0100000002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s="22" customFormat="1" ht="16.5" customHeight="1">
      <c r="A10" s="23" t="s">
        <v>113</v>
      </c>
      <c r="B10" s="70">
        <f>'[2]Loss Exp Paid YTD (pg 17)'!K35</f>
        <v>125745.3</v>
      </c>
      <c r="C10" s="70">
        <f>'[2]Loss Exp Paid YTD (pg 17)'!K29</f>
        <v>284718.99</v>
      </c>
      <c r="D10" s="70">
        <f>'[2]Loss Exp Paid YTD (pg 17)'!K23</f>
        <v>49684.57</v>
      </c>
      <c r="E10" s="70">
        <f>'[2]Loss Exp Paid YTD (pg 17)'!K17</f>
        <v>15353.42</v>
      </c>
      <c r="F10" s="70">
        <f>'[2]Loss Exp Paid YTD (pg 17)'!K11</f>
        <v>3176.05</v>
      </c>
      <c r="G10" s="70">
        <f>SUM(B10:F10)</f>
        <v>478678.32999999996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s="22" customFormat="1" ht="16.5" customHeight="1">
      <c r="A11" s="23" t="s">
        <v>114</v>
      </c>
      <c r="B11" s="70">
        <f>'[2]Loss Exp Paid YTD (pg 17)'!K36</f>
        <v>1285.46</v>
      </c>
      <c r="C11" s="70">
        <f>'[2]Loss Exp Paid YTD (pg 17)'!K30</f>
        <v>1051.53</v>
      </c>
      <c r="D11" s="70">
        <f>'[2]Loss Exp Paid YTD (pg 17)'!K24</f>
        <v>24.92</v>
      </c>
      <c r="E11" s="70">
        <f>'[2]Loss Exp Paid YTD (pg 17)'!K18</f>
        <v>0</v>
      </c>
      <c r="F11" s="70">
        <f>'[2]Loss Exp Paid YTD (pg 17)'!K12</f>
        <v>0</v>
      </c>
      <c r="G11" s="70">
        <f>SUM(B11:F11)</f>
        <v>2361.91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s="22" customFormat="1" ht="16.5" customHeight="1" thickBot="1">
      <c r="A12" s="62" t="s">
        <v>115</v>
      </c>
      <c r="B12" s="134">
        <f aca="true" t="shared" si="0" ref="B12:G12">SUM(B9:B11)</f>
        <v>460286.35</v>
      </c>
      <c r="C12" s="134">
        <f t="shared" si="0"/>
        <v>938246.4400000001</v>
      </c>
      <c r="D12" s="134">
        <f t="shared" si="0"/>
        <v>177812.34000000003</v>
      </c>
      <c r="E12" s="134">
        <f t="shared" si="0"/>
        <v>36853.26</v>
      </c>
      <c r="F12" s="134">
        <f t="shared" si="0"/>
        <v>43136.86</v>
      </c>
      <c r="G12" s="73">
        <f t="shared" si="0"/>
        <v>1656335.2500000002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2:38" s="22" customFormat="1" ht="16.5" customHeight="1" thickTop="1">
      <c r="B13" s="71"/>
      <c r="C13" s="70"/>
      <c r="D13" s="70"/>
      <c r="E13" s="70"/>
      <c r="F13" s="70"/>
      <c r="G13" s="7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s="22" customFormat="1" ht="45" customHeight="1">
      <c r="A14" s="63" t="s">
        <v>187</v>
      </c>
      <c r="B14" s="71"/>
      <c r="C14" s="70"/>
      <c r="D14" s="70"/>
      <c r="E14" s="70"/>
      <c r="F14" s="70"/>
      <c r="G14" s="7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38" s="22" customFormat="1" ht="16.5" customHeight="1">
      <c r="A15" s="15" t="s">
        <v>112</v>
      </c>
      <c r="B15" s="70">
        <f>'[2]Unpaid Loss Exp Res (pg 14)'!B29</f>
        <v>317462.7</v>
      </c>
      <c r="C15" s="70">
        <f>'[2]Unpaid Loss Exp Res (pg 14)'!C29</f>
        <v>88557.88</v>
      </c>
      <c r="D15" s="70">
        <f>'[2]Unpaid Loss Exp Res (pg 14)'!D29</f>
        <v>19238.94</v>
      </c>
      <c r="E15" s="70">
        <f>'[2]Unpaid Loss Exp Res (pg 14)'!E29</f>
        <v>0.43999999999999995</v>
      </c>
      <c r="F15" s="70">
        <f>'[2]Unpaid Loss Exp Res (pg 14)'!F29</f>
        <v>8487.890000000001</v>
      </c>
      <c r="G15" s="70">
        <f>SUM(B15:F15)</f>
        <v>433747.85000000003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1:38" s="22" customFormat="1" ht="16.5" customHeight="1">
      <c r="A16" s="23" t="s">
        <v>113</v>
      </c>
      <c r="B16" s="70">
        <f>'[2]Unpaid Loss Exp Res (pg 14)'!B30</f>
        <v>25507.54</v>
      </c>
      <c r="C16" s="70">
        <f>'[2]Unpaid Loss Exp Res (pg 14)'!C30</f>
        <v>15153.619999999999</v>
      </c>
      <c r="D16" s="70">
        <f>'[2]Unpaid Loss Exp Res (pg 14)'!D30</f>
        <v>-109.19999999999999</v>
      </c>
      <c r="E16" s="70">
        <f>'[2]Unpaid Loss Exp Res (pg 14)'!E30</f>
        <v>40.68</v>
      </c>
      <c r="F16" s="70">
        <f>'[2]Unpaid Loss Exp Res (pg 14)'!F30</f>
        <v>218.72999999999962</v>
      </c>
      <c r="G16" s="70">
        <f>SUM(B16:F16)</f>
        <v>40811.37000000001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s="22" customFormat="1" ht="16.5" customHeight="1">
      <c r="A17" s="23" t="s">
        <v>114</v>
      </c>
      <c r="B17" s="70">
        <f>'[2]Unpaid Loss Exp Res (pg 14)'!B31</f>
        <v>278</v>
      </c>
      <c r="C17" s="70">
        <f>'[2]Unpaid Loss Exp Res (pg 14)'!C31</f>
        <v>0</v>
      </c>
      <c r="D17" s="70">
        <f>'[2]Unpaid Loss Exp Res (pg 14)'!D31</f>
        <v>0</v>
      </c>
      <c r="E17" s="70">
        <f>'[2]Unpaid Loss Exp Res (pg 14)'!E31</f>
        <v>0</v>
      </c>
      <c r="F17" s="70">
        <f>'[2]Unpaid Loss Exp Res (pg 14)'!F31</f>
        <v>0</v>
      </c>
      <c r="G17" s="70">
        <f>SUM(B17:F17)</f>
        <v>278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s="22" customFormat="1" ht="16.5" customHeight="1" thickBot="1">
      <c r="A18" s="62" t="s">
        <v>115</v>
      </c>
      <c r="B18" s="134">
        <f aca="true" t="shared" si="1" ref="B18:G18">SUM(B15:B17)</f>
        <v>343248.24</v>
      </c>
      <c r="C18" s="134">
        <f t="shared" si="1"/>
        <v>103711.5</v>
      </c>
      <c r="D18" s="134">
        <f t="shared" si="1"/>
        <v>19129.739999999998</v>
      </c>
      <c r="E18" s="134">
        <f t="shared" si="1"/>
        <v>41.12</v>
      </c>
      <c r="F18" s="134">
        <f t="shared" si="1"/>
        <v>8706.62</v>
      </c>
      <c r="G18" s="73">
        <f t="shared" si="1"/>
        <v>474837.22000000003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2:38" s="22" customFormat="1" ht="16.5" customHeight="1" thickTop="1">
      <c r="B19" s="71"/>
      <c r="C19" s="70"/>
      <c r="D19" s="70"/>
      <c r="E19" s="70"/>
      <c r="F19" s="70"/>
      <c r="G19" s="7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1:38" s="22" customFormat="1" ht="45" customHeight="1">
      <c r="A20" s="63" t="s">
        <v>102</v>
      </c>
      <c r="B20" s="112"/>
      <c r="C20" s="141"/>
      <c r="D20" s="141"/>
      <c r="E20" s="141"/>
      <c r="F20" s="141"/>
      <c r="G20" s="7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s="22" customFormat="1" ht="16.5" customHeight="1">
      <c r="A21" s="15" t="s">
        <v>112</v>
      </c>
      <c r="B21" s="71">
        <f>'[5]Loss Expenses YTD (pg 12)'!B21</f>
        <v>0</v>
      </c>
      <c r="C21" s="70">
        <f>'[5]Loss Expenses YTD (pg 12)'!C21</f>
        <v>258489.78</v>
      </c>
      <c r="D21" s="70">
        <f>'[5]Loss Expenses YTD (pg 12)'!D21</f>
        <v>177001.9</v>
      </c>
      <c r="E21" s="70">
        <f>'[5]Loss Expenses YTD (pg 12)'!E21</f>
        <v>25653.16</v>
      </c>
      <c r="F21" s="70">
        <f>'[5]Loss Expenses YTD (pg 12)'!F21</f>
        <v>27394.36</v>
      </c>
      <c r="G21" s="70">
        <f>SUM(B21:F21)</f>
        <v>488539.19999999995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s="22" customFormat="1" ht="16.5" customHeight="1">
      <c r="A22" s="23" t="s">
        <v>133</v>
      </c>
      <c r="B22" s="71">
        <f>'[5]Loss Expenses YTD (pg 12)'!B22</f>
        <v>0</v>
      </c>
      <c r="C22" s="70">
        <f>'[5]Loss Expenses YTD (pg 12)'!C22</f>
        <v>46107.33</v>
      </c>
      <c r="D22" s="70">
        <f>'[5]Loss Expenses YTD (pg 12)'!D22</f>
        <v>19047.92</v>
      </c>
      <c r="E22" s="70">
        <f>'[5]Loss Expenses YTD (pg 12)'!E22</f>
        <v>2936.82</v>
      </c>
      <c r="F22" s="70">
        <f>'[5]Loss Expenses YTD (pg 12)'!F22</f>
        <v>57.89</v>
      </c>
      <c r="G22" s="70">
        <f>SUM(B22:F22)</f>
        <v>68149.96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1:38" s="22" customFormat="1" ht="16.5" customHeight="1">
      <c r="A23" s="23" t="s">
        <v>114</v>
      </c>
      <c r="B23" s="71">
        <f>'[5]Loss Expenses YTD (pg 12)'!B23</f>
        <v>0</v>
      </c>
      <c r="C23" s="70">
        <f>'[5]Loss Expenses YTD (pg 12)'!C23</f>
        <v>0</v>
      </c>
      <c r="D23" s="70">
        <f>'[5]Loss Expenses YTD (pg 12)'!D23</f>
        <v>0</v>
      </c>
      <c r="E23" s="70">
        <f>'[5]Loss Expenses YTD (pg 12)'!E23</f>
        <v>0</v>
      </c>
      <c r="F23" s="70">
        <f>'[5]Loss Expenses YTD (pg 12)'!F23</f>
        <v>0</v>
      </c>
      <c r="G23" s="70">
        <f>SUM(B23:F23)</f>
        <v>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s="22" customFormat="1" ht="16.5" customHeight="1" thickBot="1">
      <c r="A24" s="62" t="s">
        <v>115</v>
      </c>
      <c r="B24" s="74">
        <f aca="true" t="shared" si="2" ref="B24:G24">SUM(B21:B23)</f>
        <v>0</v>
      </c>
      <c r="C24" s="134">
        <f t="shared" si="2"/>
        <v>304597.11</v>
      </c>
      <c r="D24" s="134">
        <f t="shared" si="2"/>
        <v>196049.82</v>
      </c>
      <c r="E24" s="134">
        <f t="shared" si="2"/>
        <v>28589.98</v>
      </c>
      <c r="F24" s="134">
        <f t="shared" si="2"/>
        <v>27452.25</v>
      </c>
      <c r="G24" s="73">
        <f t="shared" si="2"/>
        <v>556689.1599999999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2:38" s="22" customFormat="1" ht="16.5" customHeight="1" thickTop="1">
      <c r="B25" s="71"/>
      <c r="C25" s="70"/>
      <c r="D25" s="70"/>
      <c r="E25" s="70"/>
      <c r="F25" s="70"/>
      <c r="G25" s="7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s="22" customFormat="1" ht="45" customHeight="1">
      <c r="A26" s="63" t="s">
        <v>103</v>
      </c>
      <c r="B26" s="71"/>
      <c r="C26" s="141"/>
      <c r="D26" s="141"/>
      <c r="E26" s="141"/>
      <c r="F26" s="141"/>
      <c r="G26" s="7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s="22" customFormat="1" ht="16.5" customHeight="1">
      <c r="A27" s="22" t="s">
        <v>112</v>
      </c>
      <c r="B27" s="70">
        <f>B9+B15-B21</f>
        <v>650718.29</v>
      </c>
      <c r="C27" s="70">
        <f aca="true" t="shared" si="3" ref="C27:D29">C9+C15-C21</f>
        <v>482544.02</v>
      </c>
      <c r="D27" s="70">
        <f t="shared" si="3"/>
        <v>-29660.109999999986</v>
      </c>
      <c r="E27" s="70">
        <f aca="true" t="shared" si="4" ref="E27:F29">E9+E15-E21</f>
        <v>-4152.880000000001</v>
      </c>
      <c r="F27" s="70">
        <f t="shared" si="4"/>
        <v>21054.339999999997</v>
      </c>
      <c r="G27" s="70">
        <f>SUM(B27:F27)</f>
        <v>1120503.6600000004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s="22" customFormat="1" ht="16.5" customHeight="1">
      <c r="A28" s="23" t="s">
        <v>113</v>
      </c>
      <c r="B28" s="70">
        <f>B10+B16-B22</f>
        <v>151252.84</v>
      </c>
      <c r="C28" s="70">
        <f t="shared" si="3"/>
        <v>253765.27999999997</v>
      </c>
      <c r="D28" s="70">
        <f t="shared" si="3"/>
        <v>30527.450000000004</v>
      </c>
      <c r="E28" s="70">
        <f t="shared" si="4"/>
        <v>12457.28</v>
      </c>
      <c r="F28" s="70">
        <f t="shared" si="4"/>
        <v>3336.89</v>
      </c>
      <c r="G28" s="70">
        <f>SUM(B28:F28)</f>
        <v>451339.74000000005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s="22" customFormat="1" ht="16.5" customHeight="1">
      <c r="A29" s="23" t="s">
        <v>114</v>
      </c>
      <c r="B29" s="70">
        <f>B11+B17-B23</f>
        <v>1563.46</v>
      </c>
      <c r="C29" s="70">
        <f t="shared" si="3"/>
        <v>1051.53</v>
      </c>
      <c r="D29" s="70">
        <f t="shared" si="3"/>
        <v>24.92</v>
      </c>
      <c r="E29" s="70">
        <f t="shared" si="4"/>
        <v>0</v>
      </c>
      <c r="F29" s="70">
        <f t="shared" si="4"/>
        <v>0</v>
      </c>
      <c r="G29" s="70">
        <f>SUM(B29:F29)</f>
        <v>2639.91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ht="16.5" customHeight="1" thickBot="1">
      <c r="A30" s="37" t="s">
        <v>115</v>
      </c>
      <c r="B30" s="196">
        <f aca="true" t="shared" si="5" ref="B30:G30">SUM(B27:B29)</f>
        <v>803534.59</v>
      </c>
      <c r="C30" s="196">
        <f t="shared" si="5"/>
        <v>737360.8300000001</v>
      </c>
      <c r="D30" s="178">
        <f t="shared" si="5"/>
        <v>892.2600000000183</v>
      </c>
      <c r="E30" s="196">
        <f t="shared" si="5"/>
        <v>8304.4</v>
      </c>
      <c r="F30" s="196">
        <f t="shared" si="5"/>
        <v>24391.229999999996</v>
      </c>
      <c r="G30" s="196">
        <f t="shared" si="5"/>
        <v>1574483.3100000003</v>
      </c>
      <c r="H30" s="60"/>
      <c r="I30" s="8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2:39" ht="16.5" customHeight="1" thickTop="1">
      <c r="B31" s="92"/>
      <c r="E31" s="70"/>
      <c r="F31" s="70"/>
      <c r="G31" s="70"/>
      <c r="H31" s="89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2:39" ht="16.5" customHeight="1">
      <c r="B32" s="92"/>
      <c r="E32" s="70"/>
      <c r="F32" s="70"/>
      <c r="G32" s="70"/>
      <c r="H32" s="64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2:39" ht="16.5" customHeight="1">
      <c r="B33" s="92"/>
      <c r="E33" s="70"/>
      <c r="F33" s="70"/>
      <c r="G33" s="70"/>
      <c r="H33" s="64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2:39" ht="16.5" customHeight="1">
      <c r="B34" s="92"/>
      <c r="E34" s="70"/>
      <c r="F34" s="70"/>
      <c r="G34" s="70"/>
      <c r="H34" s="6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2:39" ht="16.5" customHeight="1">
      <c r="B35" s="92"/>
      <c r="E35" s="70"/>
      <c r="F35" s="70"/>
      <c r="G35" s="70"/>
      <c r="H35" s="64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2:39" ht="16.5" customHeight="1">
      <c r="B36" s="92"/>
      <c r="E36" s="70"/>
      <c r="F36" s="70"/>
      <c r="G36" s="70"/>
      <c r="H36" s="64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2:39" ht="16.5" customHeight="1">
      <c r="B37" s="92"/>
      <c r="E37" s="70"/>
      <c r="F37" s="70"/>
      <c r="G37" s="70"/>
      <c r="H37" s="64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2:39" ht="16.5" customHeight="1">
      <c r="B38" s="92"/>
      <c r="E38" s="70"/>
      <c r="F38" s="70"/>
      <c r="G38" s="70"/>
      <c r="H38" s="64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2:39" ht="16.5" customHeight="1">
      <c r="B39" s="92"/>
      <c r="E39" s="70"/>
      <c r="F39" s="70"/>
      <c r="G39" s="70"/>
      <c r="H39" s="64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2:39" ht="16.5" customHeight="1">
      <c r="B40" s="92"/>
      <c r="E40" s="70"/>
      <c r="F40" s="70"/>
      <c r="G40" s="70"/>
      <c r="H40" s="64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2:39" ht="16.5" customHeight="1">
      <c r="B41" s="92"/>
      <c r="E41" s="70"/>
      <c r="F41" s="70"/>
      <c r="G41" s="70"/>
      <c r="H41" s="64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2:39" ht="16.5" customHeight="1">
      <c r="B42" s="92"/>
      <c r="E42" s="70"/>
      <c r="F42" s="70"/>
      <c r="G42" s="70"/>
      <c r="H42" s="64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2:39" ht="16.5" customHeight="1">
      <c r="B43" s="92"/>
      <c r="E43" s="70"/>
      <c r="F43" s="70"/>
      <c r="G43" s="70"/>
      <c r="H43" s="64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2:39" ht="16.5" customHeight="1">
      <c r="B44" s="92"/>
      <c r="E44" s="70"/>
      <c r="F44" s="70"/>
      <c r="G44" s="70"/>
      <c r="H44" s="64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2:39" ht="16.5" customHeight="1">
      <c r="B45" s="92"/>
      <c r="E45" s="70"/>
      <c r="F45" s="70"/>
      <c r="G45" s="70"/>
      <c r="H45" s="64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2:39" ht="16.5" customHeight="1">
      <c r="B46" s="92"/>
      <c r="E46" s="70"/>
      <c r="F46" s="70"/>
      <c r="G46" s="70"/>
      <c r="H46" s="64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2:39" ht="16.5" customHeight="1">
      <c r="B47" s="92"/>
      <c r="E47" s="70"/>
      <c r="F47" s="70"/>
      <c r="G47" s="70"/>
      <c r="H47" s="64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2:39" ht="16.5" customHeight="1">
      <c r="B48" s="92"/>
      <c r="E48" s="70"/>
      <c r="F48" s="70"/>
      <c r="G48" s="70"/>
      <c r="H48" s="64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2:39" ht="16.5" customHeight="1">
      <c r="B49" s="92"/>
      <c r="E49" s="70"/>
      <c r="F49" s="70"/>
      <c r="G49" s="70"/>
      <c r="H49" s="64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2:39" ht="16.5" customHeight="1">
      <c r="B50" s="92"/>
      <c r="E50" s="70"/>
      <c r="F50" s="70"/>
      <c r="G50" s="70"/>
      <c r="H50" s="64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2:39" ht="16.5" customHeight="1">
      <c r="B51" s="92"/>
      <c r="E51" s="70"/>
      <c r="F51" s="70"/>
      <c r="G51" s="70"/>
      <c r="H51" s="64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2:39" ht="16.5" customHeight="1">
      <c r="B52" s="92"/>
      <c r="E52" s="70"/>
      <c r="F52" s="70"/>
      <c r="G52" s="70"/>
      <c r="H52" s="64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2:39" ht="16.5" customHeight="1">
      <c r="B53" s="92"/>
      <c r="E53" s="70"/>
      <c r="F53" s="70"/>
      <c r="G53" s="70"/>
      <c r="H53" s="64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2:39" ht="16.5" customHeight="1">
      <c r="B54" s="92"/>
      <c r="E54" s="70"/>
      <c r="F54" s="70"/>
      <c r="G54" s="70"/>
      <c r="H54" s="64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2:39" ht="16.5" customHeight="1">
      <c r="B55" s="92"/>
      <c r="E55" s="70"/>
      <c r="F55" s="70"/>
      <c r="G55" s="70"/>
      <c r="H55" s="64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2:39" ht="16.5" customHeight="1">
      <c r="B56" s="92"/>
      <c r="E56" s="70"/>
      <c r="F56" s="70"/>
      <c r="G56" s="70"/>
      <c r="H56" s="64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2:39" ht="16.5" customHeight="1">
      <c r="B57" s="92"/>
      <c r="E57" s="70"/>
      <c r="F57" s="70"/>
      <c r="G57" s="70"/>
      <c r="H57" s="6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2:39" ht="16.5" customHeight="1">
      <c r="B58" s="92"/>
      <c r="E58" s="70"/>
      <c r="F58" s="70"/>
      <c r="G58" s="70"/>
      <c r="H58" s="64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2:39" ht="16.5" customHeight="1">
      <c r="B59" s="92"/>
      <c r="E59" s="70"/>
      <c r="F59" s="70"/>
      <c r="G59" s="70"/>
      <c r="H59" s="64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2:39" ht="16.5" customHeight="1">
      <c r="B60" s="92"/>
      <c r="E60" s="70"/>
      <c r="F60" s="70"/>
      <c r="G60" s="70"/>
      <c r="H60" s="64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2:39" ht="16.5" customHeight="1">
      <c r="B61" s="92"/>
      <c r="E61" s="70"/>
      <c r="F61" s="70"/>
      <c r="G61" s="70"/>
      <c r="H61" s="64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2:39" ht="16.5" customHeight="1">
      <c r="B62" s="92"/>
      <c r="E62" s="70"/>
      <c r="F62" s="70"/>
      <c r="G62" s="70"/>
      <c r="H62" s="64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</row>
    <row r="63" spans="2:39" ht="16.5" customHeight="1">
      <c r="B63" s="92"/>
      <c r="E63" s="70"/>
      <c r="F63" s="70"/>
      <c r="G63" s="70"/>
      <c r="H63" s="64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2:39" ht="16.5" customHeight="1">
      <c r="B64" s="92"/>
      <c r="E64" s="70"/>
      <c r="F64" s="70"/>
      <c r="G64" s="70"/>
      <c r="H64" s="64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</row>
    <row r="65" spans="2:39" ht="16.5" customHeight="1">
      <c r="B65" s="92"/>
      <c r="E65" s="70"/>
      <c r="F65" s="70"/>
      <c r="G65" s="70"/>
      <c r="H65" s="64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</row>
    <row r="66" spans="2:39" ht="16.5" customHeight="1">
      <c r="B66" s="92"/>
      <c r="E66" s="70"/>
      <c r="F66" s="70"/>
      <c r="G66" s="70"/>
      <c r="H66" s="64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2:39" ht="16.5" customHeight="1">
      <c r="B67" s="92"/>
      <c r="E67" s="70"/>
      <c r="F67" s="70"/>
      <c r="G67" s="70"/>
      <c r="H67" s="64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2:39" ht="16.5" customHeight="1">
      <c r="B68" s="92"/>
      <c r="E68" s="70"/>
      <c r="F68" s="70"/>
      <c r="G68" s="70"/>
      <c r="H68" s="64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5:39" ht="16.5" customHeight="1">
      <c r="E69" s="70"/>
      <c r="F69" s="70"/>
      <c r="G69" s="70"/>
      <c r="H69" s="64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5:39" ht="16.5" customHeight="1">
      <c r="E70" s="70"/>
      <c r="F70" s="70"/>
      <c r="G70" s="70"/>
      <c r="H70" s="64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5:39" ht="16.5" customHeight="1">
      <c r="E71" s="70"/>
      <c r="F71" s="70"/>
      <c r="G71" s="70"/>
      <c r="H71" s="64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</row>
    <row r="72" spans="5:39" ht="16.5" customHeight="1">
      <c r="E72" s="70"/>
      <c r="F72" s="70"/>
      <c r="G72" s="70"/>
      <c r="H72" s="64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5:39" ht="16.5" customHeight="1">
      <c r="E73" s="70"/>
      <c r="F73" s="70"/>
      <c r="G73" s="70"/>
      <c r="H73" s="64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5:39" ht="16.5" customHeight="1">
      <c r="E74" s="70"/>
      <c r="F74" s="70"/>
      <c r="G74" s="70"/>
      <c r="H74" s="64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5:39" ht="16.5" customHeight="1">
      <c r="E75" s="70"/>
      <c r="F75" s="70"/>
      <c r="G75" s="70"/>
      <c r="H75" s="64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</row>
    <row r="76" spans="5:39" ht="16.5" customHeight="1">
      <c r="E76" s="70"/>
      <c r="F76" s="70"/>
      <c r="G76" s="70"/>
      <c r="H76" s="64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</row>
    <row r="77" spans="5:39" ht="16.5" customHeight="1">
      <c r="E77" s="70"/>
      <c r="F77" s="70"/>
      <c r="G77" s="70"/>
      <c r="H77" s="64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5:39" ht="16.5" customHeight="1">
      <c r="E78" s="70"/>
      <c r="F78" s="70"/>
      <c r="G78" s="70"/>
      <c r="H78" s="64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5:39" ht="16.5" customHeight="1">
      <c r="E79" s="70"/>
      <c r="F79" s="70"/>
      <c r="G79" s="70"/>
      <c r="H79" s="64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</sheetData>
  <printOptions horizontalCentered="1"/>
  <pageMargins left="0.5" right="0.5" top="0.75" bottom="0.5" header="0.5" footer="0"/>
  <pageSetup horizontalDpi="600" verticalDpi="600" orientation="landscape" scale="75" r:id="rId1"/>
  <headerFooter alignWithMargins="0">
    <oddFooter>&amp;C&amp;"Century Schoolbook,Regular"Page 12&amp;"Arial,Regular"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workbookViewId="0" topLeftCell="A23">
      <selection activeCell="E38" sqref="A1:E38"/>
    </sheetView>
  </sheetViews>
  <sheetFormatPr defaultColWidth="9.140625" defaultRowHeight="12.75"/>
  <cols>
    <col min="1" max="1" width="51.28125" style="15" customWidth="1"/>
    <col min="2" max="2" width="14.7109375" style="72" customWidth="1"/>
    <col min="3" max="3" width="15.7109375" style="72" bestFit="1" customWidth="1"/>
    <col min="4" max="4" width="14.7109375" style="72" customWidth="1"/>
    <col min="5" max="5" width="15.7109375" style="72" bestFit="1" customWidth="1"/>
    <col min="6" max="6" width="12.7109375" style="15" customWidth="1"/>
    <col min="7" max="16384" width="9.140625" style="15" customWidth="1"/>
  </cols>
  <sheetData>
    <row r="1" spans="1:5" s="67" customFormat="1" ht="25.5">
      <c r="A1" s="301" t="s">
        <v>1</v>
      </c>
      <c r="B1" s="301"/>
      <c r="C1" s="301"/>
      <c r="D1" s="301"/>
      <c r="E1" s="301"/>
    </row>
    <row r="2" spans="1:5" s="17" customFormat="1" ht="18.75">
      <c r="A2" s="296"/>
      <c r="B2" s="296"/>
      <c r="C2" s="296"/>
      <c r="D2" s="296"/>
      <c r="E2" s="296"/>
    </row>
    <row r="3" spans="1:5" ht="15">
      <c r="A3" s="302" t="s">
        <v>19</v>
      </c>
      <c r="B3" s="302"/>
      <c r="C3" s="302"/>
      <c r="D3" s="302"/>
      <c r="E3" s="302"/>
    </row>
    <row r="4" spans="1:5" ht="15">
      <c r="A4" s="300" t="s">
        <v>177</v>
      </c>
      <c r="B4" s="300"/>
      <c r="C4" s="300"/>
      <c r="D4" s="300"/>
      <c r="E4" s="300"/>
    </row>
    <row r="5" spans="1:5" ht="15">
      <c r="A5" s="29"/>
      <c r="B5" s="137"/>
      <c r="C5" s="137"/>
      <c r="D5" s="137"/>
      <c r="E5" s="137"/>
    </row>
    <row r="6" spans="1:3" ht="14.25">
      <c r="A6" s="20"/>
      <c r="B6" s="174"/>
      <c r="C6" s="174"/>
    </row>
    <row r="7" spans="1:5" ht="15">
      <c r="A7" s="5"/>
      <c r="B7" s="217" t="s">
        <v>20</v>
      </c>
      <c r="C7" s="217"/>
      <c r="D7" s="217" t="s">
        <v>21</v>
      </c>
      <c r="E7" s="217"/>
    </row>
    <row r="8" spans="1:5" ht="15">
      <c r="A8" s="21"/>
      <c r="B8" s="164" t="s">
        <v>22</v>
      </c>
      <c r="C8" s="164"/>
      <c r="D8" s="164" t="s">
        <v>22</v>
      </c>
      <c r="E8" s="164"/>
    </row>
    <row r="9" spans="1:5" ht="15">
      <c r="A9" s="5"/>
      <c r="B9" s="218"/>
      <c r="C9" s="219"/>
      <c r="D9" s="218"/>
      <c r="E9" s="219"/>
    </row>
    <row r="10" spans="1:5" ht="15">
      <c r="A10" s="21" t="s">
        <v>23</v>
      </c>
      <c r="B10" s="218"/>
      <c r="C10" s="219"/>
      <c r="D10" s="218"/>
      <c r="E10" s="219"/>
    </row>
    <row r="11" spans="1:5" ht="15">
      <c r="A11" s="21"/>
      <c r="B11" s="218"/>
      <c r="C11" s="219"/>
      <c r="D11" s="218"/>
      <c r="E11" s="219"/>
    </row>
    <row r="12" spans="1:5" ht="15">
      <c r="A12" s="15" t="s">
        <v>24</v>
      </c>
      <c r="C12" s="224">
        <f>'Earned Incurred QTD (pg 5)'!D16</f>
        <v>4419163</v>
      </c>
      <c r="E12" s="224">
        <f>'Earned Incurred YTD (pg 6)'!D16</f>
        <v>17025009</v>
      </c>
    </row>
    <row r="13" spans="1:5" ht="15">
      <c r="A13" s="21"/>
      <c r="C13" s="175"/>
      <c r="E13" s="175"/>
    </row>
    <row r="14" spans="1:5" ht="15">
      <c r="A14" s="21" t="s">
        <v>25</v>
      </c>
      <c r="C14" s="175"/>
      <c r="E14" s="175"/>
    </row>
    <row r="15" spans="1:5" ht="14.25">
      <c r="A15" s="15" t="s">
        <v>26</v>
      </c>
      <c r="B15" s="72">
        <f>'Earned Incurred QTD (pg 5)'!D23</f>
        <v>3132111.950000001</v>
      </c>
      <c r="C15" s="175"/>
      <c r="D15" s="72">
        <f>'Earned Incurred YTD (pg 6)'!D23</f>
        <v>14087031.089999998</v>
      </c>
      <c r="E15" s="175"/>
    </row>
    <row r="16" spans="1:5" ht="14.25">
      <c r="A16" s="15" t="s">
        <v>27</v>
      </c>
      <c r="B16" s="72">
        <f>'Earned Incurred QTD (pg 5)'!D30</f>
        <v>439632.6000000001</v>
      </c>
      <c r="C16" s="175"/>
      <c r="D16" s="72">
        <f>'Earned Incurred YTD (pg 6)'!D30</f>
        <v>1574483.31</v>
      </c>
      <c r="E16" s="175"/>
    </row>
    <row r="17" spans="1:5" ht="14.25">
      <c r="A17" s="15" t="s">
        <v>28</v>
      </c>
      <c r="B17" s="72">
        <f>'Earned Incurred QTD (pg 5)'!C38</f>
        <v>404429.05</v>
      </c>
      <c r="C17" s="175"/>
      <c r="D17" s="72">
        <f>'Earned Incurred YTD (pg 6)'!C38</f>
        <v>1600117.7500000002</v>
      </c>
      <c r="E17" s="175"/>
    </row>
    <row r="18" spans="1:5" ht="14.25">
      <c r="A18" s="15" t="s">
        <v>29</v>
      </c>
      <c r="B18" s="72">
        <f>'Earned Incurred QTD (pg 5)'!C39+'Earned Incurred QTD (pg 5)'!C40+'Earned Incurred QTD (pg 5)'!C44</f>
        <v>1668424.7700000016</v>
      </c>
      <c r="C18" s="175"/>
      <c r="D18" s="72">
        <f>'Earned Incurred YTD (pg 6)'!C39+'Earned Incurred YTD (pg 6)'!C40+'Earned Incurred YTD (pg 6)'!C44</f>
        <v>4332384.029999995</v>
      </c>
      <c r="E18" s="175"/>
    </row>
    <row r="19" spans="1:5" ht="14.25">
      <c r="A19" s="15" t="s">
        <v>30</v>
      </c>
      <c r="B19" s="220">
        <f>'Earned Incurred QTD (pg 5)'!D37</f>
        <v>11580</v>
      </c>
      <c r="C19" s="175"/>
      <c r="D19" s="220">
        <f>'Earned Incurred YTD (pg 6)'!D37</f>
        <v>44420.51</v>
      </c>
      <c r="E19" s="175"/>
    </row>
    <row r="20" spans="1:5" ht="14.25">
      <c r="A20" s="15" t="s">
        <v>31</v>
      </c>
      <c r="C20" s="221">
        <f>SUM(B15:B19)</f>
        <v>5656178.370000003</v>
      </c>
      <c r="E20" s="221">
        <f>SUM(D15:D19)</f>
        <v>21638436.689999994</v>
      </c>
    </row>
    <row r="21" spans="3:5" ht="14.25">
      <c r="C21" s="175"/>
      <c r="E21" s="175"/>
    </row>
    <row r="22" spans="1:5" ht="14.25">
      <c r="A22" s="15" t="s">
        <v>118</v>
      </c>
      <c r="C22" s="221">
        <f>C12-C20</f>
        <v>-1237015.370000003</v>
      </c>
      <c r="E22" s="221">
        <f>E12-E20</f>
        <v>-4613427.689999994</v>
      </c>
    </row>
    <row r="23" spans="1:5" ht="15">
      <c r="A23" s="21"/>
      <c r="C23" s="175"/>
      <c r="E23" s="175"/>
    </row>
    <row r="24" spans="1:5" ht="15">
      <c r="A24" s="21" t="s">
        <v>32</v>
      </c>
      <c r="C24" s="175"/>
      <c r="E24" s="175"/>
    </row>
    <row r="25" spans="1:5" ht="14.25">
      <c r="A25" s="15" t="s">
        <v>33</v>
      </c>
      <c r="C25" s="175">
        <f>'Earned Incurred QTD (pg 5)'!D52</f>
        <v>43571.81999999999</v>
      </c>
      <c r="E25" s="175">
        <f>'Earned Incurred YTD (pg 6)'!D52</f>
        <v>214052.41999999998</v>
      </c>
    </row>
    <row r="26" spans="3:5" ht="14.25">
      <c r="C26" s="175"/>
      <c r="E26" s="175"/>
    </row>
    <row r="27" spans="1:5" ht="15" thickBot="1">
      <c r="A27" s="15" t="s">
        <v>119</v>
      </c>
      <c r="C27" s="222">
        <f>C22+C25</f>
        <v>-1193443.5500000028</v>
      </c>
      <c r="D27" s="294"/>
      <c r="E27" s="222">
        <f>E22+E25</f>
        <v>-4399375.269999994</v>
      </c>
    </row>
    <row r="28" spans="1:6" ht="15">
      <c r="A28" s="21"/>
      <c r="C28" s="223"/>
      <c r="E28" s="175"/>
      <c r="F28" s="65"/>
    </row>
    <row r="29" spans="1:5" ht="15">
      <c r="A29" s="21" t="s">
        <v>17</v>
      </c>
      <c r="C29" s="175"/>
      <c r="E29" s="175"/>
    </row>
    <row r="30" spans="1:5" ht="14.25">
      <c r="A30" s="15" t="s">
        <v>34</v>
      </c>
      <c r="C30" s="175">
        <f>'[5]Balance Sheet (pg 1)'!$E$44</f>
        <v>-8375390.010000002</v>
      </c>
      <c r="E30" s="175">
        <f>'[5]Income Statement (pg 2)'!$E$30</f>
        <v>-5217179.38</v>
      </c>
    </row>
    <row r="31" spans="1:5" ht="14.25">
      <c r="A31" s="15" t="s">
        <v>176</v>
      </c>
      <c r="B31" s="72">
        <f>C27</f>
        <v>-1193443.5500000028</v>
      </c>
      <c r="C31" s="175"/>
      <c r="D31" s="72">
        <f>E27</f>
        <v>-4399375.269999994</v>
      </c>
      <c r="E31" s="175"/>
    </row>
    <row r="32" spans="1:5" ht="14.25" customHeight="1">
      <c r="A32" s="15" t="s">
        <v>35</v>
      </c>
      <c r="B32" s="72">
        <f>-'[2]4Q02 TRIAL BALANCE'!$C$191</f>
        <v>399290.56</v>
      </c>
      <c r="C32" s="175"/>
      <c r="D32" s="72">
        <f>110172.37+1709.85</f>
        <v>111882.22</v>
      </c>
      <c r="E32" s="175"/>
    </row>
    <row r="33" spans="1:5" ht="14.25">
      <c r="A33" s="15" t="s">
        <v>152</v>
      </c>
      <c r="B33" s="72">
        <v>-335155</v>
      </c>
      <c r="D33" s="291">
        <v>0</v>
      </c>
      <c r="E33" s="175"/>
    </row>
    <row r="34" spans="1:5" ht="14.25">
      <c r="A34" s="15" t="s">
        <v>151</v>
      </c>
      <c r="B34" s="220">
        <f>-'Equity QTR (pg 3)'!G31</f>
        <v>-47480.51</v>
      </c>
      <c r="D34" s="293">
        <f>-'Equity YTD (pg 4)'!G30</f>
        <v>-47506.08</v>
      </c>
      <c r="E34" s="175"/>
    </row>
    <row r="35" spans="1:5" ht="14.25">
      <c r="A35" s="15" t="s">
        <v>36</v>
      </c>
      <c r="C35" s="175">
        <f>SUM(B31:B34)</f>
        <v>-1176788.5000000028</v>
      </c>
      <c r="E35" s="175">
        <f>SUM(D31:D34)</f>
        <v>-4334999.129999994</v>
      </c>
    </row>
    <row r="36" spans="3:5" ht="14.25">
      <c r="C36" s="175"/>
      <c r="E36" s="175"/>
    </row>
    <row r="37" spans="1:5" ht="15.75" thickBot="1">
      <c r="A37" s="67" t="s">
        <v>181</v>
      </c>
      <c r="C37" s="225">
        <f>C30+C35</f>
        <v>-9552178.510000005</v>
      </c>
      <c r="D37" s="226"/>
      <c r="E37" s="225">
        <f>E30+E35</f>
        <v>-9552178.509999994</v>
      </c>
    </row>
    <row r="38" ht="15" thickTop="1"/>
    <row r="39" ht="14.25">
      <c r="F39" s="65"/>
    </row>
  </sheetData>
  <mergeCells count="4">
    <mergeCell ref="A4:E4"/>
    <mergeCell ref="A1:E1"/>
    <mergeCell ref="A2:E2"/>
    <mergeCell ref="A3:E3"/>
  </mergeCells>
  <printOptions horizontalCentered="1"/>
  <pageMargins left="0.25" right="0.25" top="0.75" bottom="0.5" header="0.5" footer="0"/>
  <pageSetup orientation="portrait" scale="85" r:id="rId1"/>
  <headerFooter alignWithMargins="0">
    <oddFooter>&amp;C&amp;"Century Schoolbook,Regular"Page 2&amp;"Arial,Regular"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="75" zoomScaleNormal="75" workbookViewId="0" topLeftCell="A41">
      <selection activeCell="G57" sqref="A1:G57"/>
    </sheetView>
  </sheetViews>
  <sheetFormatPr defaultColWidth="9.140625" defaultRowHeight="12.75"/>
  <cols>
    <col min="1" max="1" width="43.57421875" style="26" customWidth="1"/>
    <col min="2" max="4" width="15.7109375" style="228" customWidth="1"/>
    <col min="5" max="7" width="15.7109375" style="190" customWidth="1"/>
    <col min="8" max="9" width="11.00390625" style="26" bestFit="1" customWidth="1"/>
    <col min="10" max="16384" width="9.140625" style="26" customWidth="1"/>
  </cols>
  <sheetData>
    <row r="1" spans="1:7" s="85" customFormat="1" ht="25.5">
      <c r="A1" s="303" t="s">
        <v>1</v>
      </c>
      <c r="B1" s="303"/>
      <c r="C1" s="303"/>
      <c r="D1" s="303"/>
      <c r="E1" s="303"/>
      <c r="F1" s="303"/>
      <c r="G1" s="303"/>
    </row>
    <row r="2" spans="1:7" s="25" customFormat="1" ht="18.75">
      <c r="A2" s="296"/>
      <c r="B2" s="296"/>
      <c r="C2" s="296"/>
      <c r="D2" s="296"/>
      <c r="E2" s="296"/>
      <c r="F2" s="296"/>
      <c r="G2" s="296"/>
    </row>
    <row r="3" spans="1:7" s="272" customFormat="1" ht="15.75">
      <c r="A3" s="304" t="s">
        <v>37</v>
      </c>
      <c r="B3" s="304"/>
      <c r="C3" s="304"/>
      <c r="D3" s="304"/>
      <c r="E3" s="304"/>
      <c r="F3" s="304"/>
      <c r="G3" s="304"/>
    </row>
    <row r="4" spans="1:7" s="272" customFormat="1" ht="15.75">
      <c r="A4" s="304" t="s">
        <v>178</v>
      </c>
      <c r="B4" s="304"/>
      <c r="C4" s="304"/>
      <c r="D4" s="304"/>
      <c r="E4" s="304"/>
      <c r="F4" s="304"/>
      <c r="G4" s="304"/>
    </row>
    <row r="5" spans="1:7" s="238" customFormat="1" ht="15">
      <c r="A5" s="239"/>
      <c r="B5" s="240"/>
      <c r="C5" s="137"/>
      <c r="D5" s="137"/>
      <c r="E5" s="137"/>
      <c r="F5" s="240"/>
      <c r="G5" s="241"/>
    </row>
    <row r="6" spans="1:7" s="238" customFormat="1" ht="15">
      <c r="A6" s="14"/>
      <c r="B6" s="137"/>
      <c r="C6" s="137"/>
      <c r="D6" s="137"/>
      <c r="E6" s="240"/>
      <c r="F6" s="240"/>
      <c r="G6" s="241"/>
    </row>
    <row r="7" spans="2:7" s="242" customFormat="1" ht="26.25">
      <c r="B7" s="227" t="s">
        <v>147</v>
      </c>
      <c r="C7" s="227" t="s">
        <v>158</v>
      </c>
      <c r="D7" s="227" t="s">
        <v>174</v>
      </c>
      <c r="E7" s="227" t="s">
        <v>38</v>
      </c>
      <c r="F7" s="227" t="s">
        <v>148</v>
      </c>
      <c r="G7" s="227" t="s">
        <v>2</v>
      </c>
    </row>
    <row r="8" spans="1:7" s="246" customFormat="1" ht="15">
      <c r="A8" s="243" t="s">
        <v>39</v>
      </c>
      <c r="B8" s="267"/>
      <c r="C8" s="244"/>
      <c r="D8" s="244"/>
      <c r="E8" s="244"/>
      <c r="F8" s="245"/>
      <c r="G8" s="245"/>
    </row>
    <row r="9" spans="1:7" s="238" customFormat="1" ht="14.25">
      <c r="A9" s="247" t="s">
        <v>40</v>
      </c>
      <c r="B9" s="248">
        <f>'Premiums QTD (pg 7)'!B12</f>
        <v>4552973</v>
      </c>
      <c r="C9" s="248">
        <f>'Premiums QTD (pg 7)'!C12</f>
        <v>-13670</v>
      </c>
      <c r="D9" s="248">
        <f>'Premiums QTD (pg 7)'!D12</f>
        <v>-6</v>
      </c>
      <c r="E9" s="249">
        <f>'Premiums QTD (pg 7)'!E12</f>
        <v>0</v>
      </c>
      <c r="F9" s="249">
        <f>'Premiums QTD (pg 7)'!F12</f>
        <v>0</v>
      </c>
      <c r="G9" s="248">
        <f>SUM(B9:F9)</f>
        <v>4539297</v>
      </c>
    </row>
    <row r="10" spans="1:7" s="238" customFormat="1" ht="14.25">
      <c r="A10" s="247" t="s">
        <v>41</v>
      </c>
      <c r="B10" s="249">
        <f>'Earned Incurred QTD (pg 5)'!C48</f>
        <v>35523.49999999999</v>
      </c>
      <c r="C10" s="249">
        <v>0</v>
      </c>
      <c r="D10" s="249">
        <v>0</v>
      </c>
      <c r="E10" s="249">
        <v>0</v>
      </c>
      <c r="F10" s="249">
        <v>0</v>
      </c>
      <c r="G10" s="249">
        <f>SUM(B10:F10)</f>
        <v>35523.49999999999</v>
      </c>
    </row>
    <row r="11" spans="1:7" s="238" customFormat="1" ht="15.75" thickBot="1">
      <c r="A11" s="238" t="s">
        <v>42</v>
      </c>
      <c r="B11" s="268">
        <f>SUM(B9:B10)</f>
        <v>4588496.5</v>
      </c>
      <c r="C11" s="250">
        <f>SUM(C9:C10)</f>
        <v>-13670</v>
      </c>
      <c r="D11" s="250">
        <f>SUM(D9:D10)</f>
        <v>-6</v>
      </c>
      <c r="E11" s="269">
        <f>SUM(E9:E10)</f>
        <v>0</v>
      </c>
      <c r="F11" s="269">
        <f>SUM(F9:F10)</f>
        <v>0</v>
      </c>
      <c r="G11" s="282">
        <f>SUM(B11:F11)</f>
        <v>4574820.5</v>
      </c>
    </row>
    <row r="12" spans="2:7" s="238" customFormat="1" ht="15" thickTop="1">
      <c r="B12" s="263"/>
      <c r="C12" s="249"/>
      <c r="D12" s="249"/>
      <c r="E12" s="249"/>
      <c r="F12" s="249"/>
      <c r="G12" s="249"/>
    </row>
    <row r="13" spans="1:7" s="238" customFormat="1" ht="15">
      <c r="A13" s="243" t="s">
        <v>43</v>
      </c>
      <c r="B13" s="267"/>
      <c r="C13" s="251"/>
      <c r="D13" s="251"/>
      <c r="E13" s="251"/>
      <c r="F13" s="249"/>
      <c r="G13" s="249"/>
    </row>
    <row r="14" spans="1:7" s="238" customFormat="1" ht="14.25">
      <c r="A14" s="238" t="s">
        <v>44</v>
      </c>
      <c r="B14" s="249">
        <f>'Losses Incurred QTD (pg 9)'!B12</f>
        <v>2526469.21</v>
      </c>
      <c r="C14" s="249">
        <f>'Losses Incurred QTD (pg 9)'!C12</f>
        <v>1116246.85</v>
      </c>
      <c r="D14" s="249">
        <f>'Losses Incurred QTD (pg 9)'!D12</f>
        <v>115517.29</v>
      </c>
      <c r="E14" s="249">
        <f>'Losses Incurred QTD (pg 9)'!E12</f>
        <v>121288.68000000001</v>
      </c>
      <c r="F14" s="249">
        <f>'Losses Incurred QTD (pg 9)'!F12</f>
        <v>36513.03</v>
      </c>
      <c r="G14" s="249">
        <f>SUM(B14:F14)</f>
        <v>3916035.06</v>
      </c>
    </row>
    <row r="15" spans="1:7" s="238" customFormat="1" ht="14.25">
      <c r="A15" s="238" t="s">
        <v>45</v>
      </c>
      <c r="B15" s="249">
        <f>'[2]Loss Exp Paid QTD (pg 16) '!C37</f>
        <v>142178.2</v>
      </c>
      <c r="C15" s="249">
        <f>'[2]Loss Exp Paid QTD (pg 16) '!C31</f>
        <v>95334.57</v>
      </c>
      <c r="D15" s="249">
        <f>'[2]Loss Exp Paid QTD (pg 16) '!C25</f>
        <v>9314.48</v>
      </c>
      <c r="E15" s="249">
        <f>'[2]Loss Exp Paid QTD (pg 16) '!C19</f>
        <v>659.45</v>
      </c>
      <c r="F15" s="249">
        <f>'[2]Loss Exp Paid QTD (pg 16) '!C13</f>
        <v>3534.62</v>
      </c>
      <c r="G15" s="249">
        <f>SUM(B15:F15)</f>
        <v>251021.32000000004</v>
      </c>
    </row>
    <row r="16" spans="1:7" s="238" customFormat="1" ht="14.25">
      <c r="A16" s="238" t="s">
        <v>46</v>
      </c>
      <c r="B16" s="249">
        <f>'[2]Loss Exp Paid QTD (pg 16) '!I37</f>
        <v>151903</v>
      </c>
      <c r="C16" s="249">
        <f>'[2]Loss Exp Paid QTD (pg 16) '!I31</f>
        <v>67113.93</v>
      </c>
      <c r="D16" s="249">
        <f>'[2]Loss Exp Paid QTD (pg 16) '!I25</f>
        <v>6945.44</v>
      </c>
      <c r="E16" s="249">
        <f>'[2]Loss Exp Paid QTD (pg 16) '!I19</f>
        <v>7297.05</v>
      </c>
      <c r="F16" s="249">
        <f>'[2]Loss Exp Paid QTD (pg 16) '!I13</f>
        <v>2607.22</v>
      </c>
      <c r="G16" s="249">
        <f>SUM(B16:F16)</f>
        <v>235866.63999999998</v>
      </c>
    </row>
    <row r="17" spans="1:7" s="238" customFormat="1" ht="14.25">
      <c r="A17" s="238" t="s">
        <v>47</v>
      </c>
      <c r="B17" s="249">
        <f>'[2]4Q02 TRIAL BALANCE'!$D$381</f>
        <v>-22852.44</v>
      </c>
      <c r="C17" s="263">
        <v>0</v>
      </c>
      <c r="D17" s="249">
        <v>0</v>
      </c>
      <c r="E17" s="249">
        <v>0</v>
      </c>
      <c r="F17" s="249">
        <v>0</v>
      </c>
      <c r="G17" s="249">
        <f aca="true" t="shared" si="0" ref="G17:G23">SUM(B17:F17)</f>
        <v>-22852.44</v>
      </c>
    </row>
    <row r="18" spans="1:7" s="238" customFormat="1" ht="14.25">
      <c r="A18" s="253" t="s">
        <v>48</v>
      </c>
      <c r="B18" s="249">
        <f>'[2]4Q02 TRIAL BALANCE'!D388</f>
        <v>72601.95</v>
      </c>
      <c r="C18" s="263">
        <v>0</v>
      </c>
      <c r="D18" s="249">
        <v>0</v>
      </c>
      <c r="E18" s="249">
        <v>0</v>
      </c>
      <c r="F18" s="249">
        <v>0</v>
      </c>
      <c r="G18" s="249">
        <f t="shared" si="0"/>
        <v>72601.95</v>
      </c>
    </row>
    <row r="19" spans="1:7" s="238" customFormat="1" ht="14.25">
      <c r="A19" s="253" t="s">
        <v>49</v>
      </c>
      <c r="B19" s="75">
        <f>'[2]4Q02 TRIAL BALANCE'!C357+'[2]4Q02 TRIAL BALANCE'!C362+'[2]4Q02 TRIAL BALANCE'!C365+'[2]4Q02 TRIAL BALANCE'!C370+'[2]4Q02 TRIAL BALANCE'!C374+'[2]4Q02 TRIAL BALANCE'!C376</f>
        <v>405789.6499999999</v>
      </c>
      <c r="C19" s="249">
        <f>'[2]4Q02 TRIAL BALANCE'!C356+'[2]4Q02 TRIAL BALANCE'!C361+'[2]4Q02 TRIAL BALANCE'!C364+'[2]4Q02 TRIAL BALANCE'!C369+'[2]4Q02 TRIAL BALANCE'!C373</f>
        <v>-1360.0000000000002</v>
      </c>
      <c r="D19" s="249">
        <f>'[2]4Q02 TRIAL BALANCE'!C355+'[2]4Q02 TRIAL BALANCE'!C360+'[2]4Q02 TRIAL BALANCE'!C368+'[2]4Q02 TRIAL BALANCE'!C372</f>
        <v>-0.6</v>
      </c>
      <c r="E19" s="254"/>
      <c r="F19" s="254"/>
      <c r="G19" s="249">
        <f t="shared" si="0"/>
        <v>404429.04999999993</v>
      </c>
    </row>
    <row r="20" spans="1:7" s="238" customFormat="1" ht="14.25">
      <c r="A20" s="238" t="s">
        <v>50</v>
      </c>
      <c r="B20" s="249">
        <f>'[2]4Q02 TRIAL BALANCE'!$D$383</f>
        <v>-1125</v>
      </c>
      <c r="C20" s="263">
        <v>0</v>
      </c>
      <c r="D20" s="249">
        <v>0</v>
      </c>
      <c r="E20" s="75">
        <v>0</v>
      </c>
      <c r="F20" s="249">
        <v>0</v>
      </c>
      <c r="G20" s="249">
        <f t="shared" si="0"/>
        <v>-1125</v>
      </c>
    </row>
    <row r="21" spans="1:7" s="238" customFormat="1" ht="14.25">
      <c r="A21" s="238" t="s">
        <v>51</v>
      </c>
      <c r="B21" s="249">
        <f>'Earned Incurred QTD (pg 5)'!C40</f>
        <v>1588352.7700000016</v>
      </c>
      <c r="C21" s="263">
        <v>0</v>
      </c>
      <c r="D21" s="249">
        <v>0</v>
      </c>
      <c r="E21" s="75">
        <v>0</v>
      </c>
      <c r="F21" s="249">
        <v>0</v>
      </c>
      <c r="G21" s="249">
        <f t="shared" si="0"/>
        <v>1588352.7700000016</v>
      </c>
    </row>
    <row r="22" spans="1:7" s="238" customFormat="1" ht="14.25">
      <c r="A22" s="238" t="s">
        <v>15</v>
      </c>
      <c r="B22" s="263">
        <v>0</v>
      </c>
      <c r="C22" s="263">
        <v>0</v>
      </c>
      <c r="D22" s="270">
        <v>0</v>
      </c>
      <c r="E22" s="75">
        <v>0</v>
      </c>
      <c r="F22" s="249">
        <v>0</v>
      </c>
      <c r="G22" s="249">
        <f t="shared" si="0"/>
        <v>0</v>
      </c>
    </row>
    <row r="23" spans="1:7" s="238" customFormat="1" ht="15.75" thickBot="1">
      <c r="A23" s="238" t="s">
        <v>42</v>
      </c>
      <c r="B23" s="268">
        <f>SUM(B14:B22)</f>
        <v>4863317.340000002</v>
      </c>
      <c r="C23" s="250">
        <f>SUM(C14:C22)</f>
        <v>1277335.35</v>
      </c>
      <c r="D23" s="250">
        <f>SUM(D14:D22)</f>
        <v>131776.61</v>
      </c>
      <c r="E23" s="250">
        <f>SUM(E14:E22)</f>
        <v>129245.18000000001</v>
      </c>
      <c r="F23" s="250">
        <f>SUM(F14:F22)</f>
        <v>42654.87</v>
      </c>
      <c r="G23" s="282">
        <f t="shared" si="0"/>
        <v>6444329.3500000015</v>
      </c>
    </row>
    <row r="24" spans="2:7" s="238" customFormat="1" ht="15" thickTop="1">
      <c r="B24" s="263"/>
      <c r="C24" s="249"/>
      <c r="D24" s="249"/>
      <c r="E24" s="249"/>
      <c r="F24" s="249"/>
      <c r="G24" s="249"/>
    </row>
    <row r="25" spans="1:7" s="238" customFormat="1" ht="15.75" thickBot="1">
      <c r="A25" s="255" t="s">
        <v>52</v>
      </c>
      <c r="B25" s="256">
        <f>B11-B23</f>
        <v>-274820.8400000017</v>
      </c>
      <c r="C25" s="256">
        <f>C11-C23</f>
        <v>-1291005.35</v>
      </c>
      <c r="D25" s="256">
        <f>D11-D23</f>
        <v>-131782.61</v>
      </c>
      <c r="E25" s="256">
        <f>E11-E23</f>
        <v>-129245.18000000001</v>
      </c>
      <c r="F25" s="256">
        <f>F11-F23</f>
        <v>-42654.87</v>
      </c>
      <c r="G25" s="282">
        <f>SUM(B25:F25)</f>
        <v>-1869508.8500000017</v>
      </c>
    </row>
    <row r="26" spans="2:7" s="238" customFormat="1" ht="16.5" customHeight="1" thickTop="1">
      <c r="B26" s="263"/>
      <c r="C26" s="249"/>
      <c r="D26" s="249"/>
      <c r="E26" s="249"/>
      <c r="F26" s="249"/>
      <c r="G26" s="249"/>
    </row>
    <row r="27" spans="1:7" s="238" customFormat="1" ht="15">
      <c r="A27" s="243" t="s">
        <v>53</v>
      </c>
      <c r="B27" s="267"/>
      <c r="C27" s="251"/>
      <c r="D27" s="251"/>
      <c r="E27" s="251"/>
      <c r="F27" s="249"/>
      <c r="G27" s="249"/>
    </row>
    <row r="28" spans="1:7" s="238" customFormat="1" ht="14.25">
      <c r="A28" s="238" t="s">
        <v>54</v>
      </c>
      <c r="B28" s="249">
        <f>'Earned Incurred QTD (pg 5)'!B50</f>
        <v>9035.63</v>
      </c>
      <c r="C28" s="249">
        <v>0</v>
      </c>
      <c r="D28" s="249">
        <v>0</v>
      </c>
      <c r="E28" s="249">
        <v>0</v>
      </c>
      <c r="F28" s="249">
        <v>0</v>
      </c>
      <c r="G28" s="249">
        <f>SUM(B28:F28)</f>
        <v>9035.63</v>
      </c>
    </row>
    <row r="29" spans="1:7" s="238" customFormat="1" ht="14.25">
      <c r="A29" s="238" t="s">
        <v>55</v>
      </c>
      <c r="B29" s="249">
        <f>'Balance Sheet (pg 1)'!D15</f>
        <v>282394.17000000004</v>
      </c>
      <c r="C29" s="249">
        <v>0</v>
      </c>
      <c r="D29" s="249">
        <v>0</v>
      </c>
      <c r="E29" s="249">
        <v>0</v>
      </c>
      <c r="F29" s="249">
        <v>0</v>
      </c>
      <c r="G29" s="249">
        <f>SUM(B29:F29)</f>
        <v>282394.17000000004</v>
      </c>
    </row>
    <row r="30" spans="1:7" s="238" customFormat="1" ht="14.25">
      <c r="A30" s="238" t="s">
        <v>146</v>
      </c>
      <c r="B30" s="249">
        <v>335155</v>
      </c>
      <c r="C30" s="249">
        <v>0</v>
      </c>
      <c r="D30" s="249">
        <v>0</v>
      </c>
      <c r="E30" s="249">
        <v>0</v>
      </c>
      <c r="F30" s="249">
        <v>0</v>
      </c>
      <c r="G30" s="249">
        <f>SUM(B30:F30)</f>
        <v>335155</v>
      </c>
    </row>
    <row r="31" spans="1:7" s="238" customFormat="1" ht="14.25">
      <c r="A31" s="238" t="s">
        <v>151</v>
      </c>
      <c r="B31" s="249">
        <f>'[6]TB09-30-02(Final)'!$D$929+'Equity YTD (pg 4)'!B22</f>
        <v>48532.19</v>
      </c>
      <c r="C31" s="249">
        <f>'Equity YTD (pg 4)'!C30</f>
        <v>-1051.68</v>
      </c>
      <c r="D31" s="249">
        <v>0</v>
      </c>
      <c r="E31" s="249">
        <v>0</v>
      </c>
      <c r="F31" s="249">
        <v>0</v>
      </c>
      <c r="G31" s="249">
        <f>SUM(B31:F31)</f>
        <v>47480.51</v>
      </c>
    </row>
    <row r="32" spans="1:7" s="238" customFormat="1" ht="15.75" thickBot="1">
      <c r="A32" s="238" t="s">
        <v>42</v>
      </c>
      <c r="B32" s="250">
        <f aca="true" t="shared" si="1" ref="B32:G32">SUM(B28:B31)</f>
        <v>675116.99</v>
      </c>
      <c r="C32" s="250">
        <f t="shared" si="1"/>
        <v>-1051.68</v>
      </c>
      <c r="D32" s="250">
        <f t="shared" si="1"/>
        <v>0</v>
      </c>
      <c r="E32" s="250">
        <f t="shared" si="1"/>
        <v>0</v>
      </c>
      <c r="F32" s="250">
        <f t="shared" si="1"/>
        <v>0</v>
      </c>
      <c r="G32" s="282">
        <f t="shared" si="1"/>
        <v>674065.31</v>
      </c>
    </row>
    <row r="33" spans="2:7" s="238" customFormat="1" ht="15" thickTop="1">
      <c r="B33" s="263"/>
      <c r="C33" s="249"/>
      <c r="D33" s="249"/>
      <c r="E33" s="249"/>
      <c r="F33" s="249"/>
      <c r="G33" s="249"/>
    </row>
    <row r="34" spans="1:7" s="238" customFormat="1" ht="15">
      <c r="A34" s="243" t="s">
        <v>56</v>
      </c>
      <c r="B34" s="267"/>
      <c r="C34" s="251"/>
      <c r="D34" s="251"/>
      <c r="E34" s="251"/>
      <c r="F34" s="249"/>
      <c r="G34" s="249"/>
    </row>
    <row r="35" spans="1:7" s="238" customFormat="1" ht="14.25">
      <c r="A35" s="238" t="s">
        <v>57</v>
      </c>
      <c r="B35" s="249">
        <f>'Earned Incurred QTD (pg 5)'!B49</f>
        <v>17083.95</v>
      </c>
      <c r="C35" s="249">
        <v>0</v>
      </c>
      <c r="D35" s="249">
        <v>0</v>
      </c>
      <c r="E35" s="249">
        <v>0</v>
      </c>
      <c r="F35" s="249">
        <v>0</v>
      </c>
      <c r="G35" s="249">
        <f>SUM(B35:F35)</f>
        <v>17083.95</v>
      </c>
    </row>
    <row r="36" spans="1:9" s="238" customFormat="1" ht="14.25">
      <c r="A36" s="238" t="s">
        <v>58</v>
      </c>
      <c r="B36" s="249">
        <f>'[5]Balance Sheet (pg 1)'!$D$18</f>
        <v>681684.72</v>
      </c>
      <c r="C36" s="249">
        <v>0</v>
      </c>
      <c r="D36" s="249">
        <v>0</v>
      </c>
      <c r="E36" s="249">
        <v>0</v>
      </c>
      <c r="F36" s="249">
        <v>0</v>
      </c>
      <c r="G36" s="249">
        <f>SUM(B36:F36)</f>
        <v>681684.72</v>
      </c>
      <c r="H36" s="286"/>
      <c r="I36" s="286"/>
    </row>
    <row r="37" spans="1:7" s="238" customFormat="1" ht="15.75" thickBot="1">
      <c r="A37" s="238" t="s">
        <v>42</v>
      </c>
      <c r="B37" s="250">
        <f aca="true" t="shared" si="2" ref="B37:G37">SUM(B35:B36)</f>
        <v>698768.6699999999</v>
      </c>
      <c r="C37" s="250">
        <f t="shared" si="2"/>
        <v>0</v>
      </c>
      <c r="D37" s="250">
        <f t="shared" si="2"/>
        <v>0</v>
      </c>
      <c r="E37" s="250">
        <f t="shared" si="2"/>
        <v>0</v>
      </c>
      <c r="F37" s="250">
        <f t="shared" si="2"/>
        <v>0</v>
      </c>
      <c r="G37" s="282">
        <f t="shared" si="2"/>
        <v>698768.6699999999</v>
      </c>
    </row>
    <row r="38" spans="2:7" s="238" customFormat="1" ht="15.75" thickTop="1">
      <c r="B38" s="263"/>
      <c r="C38" s="249"/>
      <c r="D38" s="249"/>
      <c r="E38" s="249"/>
      <c r="F38" s="249"/>
      <c r="G38" s="257"/>
    </row>
    <row r="39" spans="1:7" s="238" customFormat="1" ht="19.5" customHeight="1" thickBot="1">
      <c r="A39" s="283" t="s">
        <v>60</v>
      </c>
      <c r="B39" s="256">
        <f>B25-B32+B37</f>
        <v>-251169.16000000178</v>
      </c>
      <c r="C39" s="256">
        <f>C25-C32+C37</f>
        <v>-1289953.6700000002</v>
      </c>
      <c r="D39" s="256">
        <f>D25-D32+D37</f>
        <v>-131782.61</v>
      </c>
      <c r="E39" s="256">
        <f>E25-E32+E37</f>
        <v>-129245.18000000001</v>
      </c>
      <c r="F39" s="256">
        <f>F25-F32+F37</f>
        <v>-42654.87</v>
      </c>
      <c r="G39" s="282">
        <f>SUM(B39:F39)</f>
        <v>-1844805.4900000019</v>
      </c>
    </row>
    <row r="40" spans="2:7" s="238" customFormat="1" ht="15" thickTop="1">
      <c r="B40" s="263"/>
      <c r="C40" s="249"/>
      <c r="D40" s="249"/>
      <c r="E40" s="249"/>
      <c r="F40" s="249"/>
      <c r="G40" s="249"/>
    </row>
    <row r="41" spans="1:7" s="238" customFormat="1" ht="15">
      <c r="A41" s="261" t="s">
        <v>61</v>
      </c>
      <c r="B41" s="271"/>
      <c r="C41" s="249"/>
      <c r="D41" s="249"/>
      <c r="E41" s="249"/>
      <c r="F41" s="249"/>
      <c r="G41" s="249"/>
    </row>
    <row r="42" spans="1:7" s="238" customFormat="1" ht="14.25">
      <c r="A42" s="238" t="s">
        <v>14</v>
      </c>
      <c r="B42" s="249">
        <f>'Equity YTD (pg 4)'!B46</f>
        <v>8897126</v>
      </c>
      <c r="C42" s="249">
        <f>'Equity YTD (pg 4)'!C46</f>
        <v>0</v>
      </c>
      <c r="D42" s="249">
        <f>'Equity YTD (pg 4)'!D46</f>
        <v>0</v>
      </c>
      <c r="E42" s="249">
        <f>'Equity YTD (pg 4)'!E46</f>
        <v>0</v>
      </c>
      <c r="F42" s="249">
        <f>'Equity YTD (pg 4)'!F46</f>
        <v>0</v>
      </c>
      <c r="G42" s="249">
        <f aca="true" t="shared" si="3" ref="G42:G47">SUM(B42:F42)</f>
        <v>8897126</v>
      </c>
    </row>
    <row r="43" spans="1:7" s="238" customFormat="1" ht="14.25">
      <c r="A43" s="238" t="s">
        <v>62</v>
      </c>
      <c r="B43" s="249">
        <f>'Equity YTD (pg 4)'!B47</f>
        <v>4404122.38</v>
      </c>
      <c r="C43" s="249">
        <f>'Equity YTD (pg 4)'!C47</f>
        <v>932657.46</v>
      </c>
      <c r="D43" s="249">
        <f>'Equity YTD (pg 4)'!D47</f>
        <v>172030</v>
      </c>
      <c r="E43" s="249">
        <f>'Equity YTD (pg 4)'!E47</f>
        <v>369.82</v>
      </c>
      <c r="F43" s="249">
        <f>'Equity YTD (pg 4)'!F47</f>
        <v>78297.03</v>
      </c>
      <c r="G43" s="249">
        <f t="shared" si="3"/>
        <v>5587476.69</v>
      </c>
    </row>
    <row r="44" spans="1:7" s="238" customFormat="1" ht="14.25">
      <c r="A44" s="238" t="s">
        <v>63</v>
      </c>
      <c r="B44" s="249">
        <f>'Equity YTD (pg 4)'!B48</f>
        <v>343248.24</v>
      </c>
      <c r="C44" s="249">
        <f>'Equity YTD (pg 4)'!C48</f>
        <v>103711.5</v>
      </c>
      <c r="D44" s="249">
        <f>'Equity YTD (pg 4)'!D48</f>
        <v>19129.739999999998</v>
      </c>
      <c r="E44" s="249">
        <f>'Equity YTD (pg 4)'!E48</f>
        <v>41.12</v>
      </c>
      <c r="F44" s="249">
        <f>'Equity YTD (pg 4)'!F48</f>
        <v>8706.62</v>
      </c>
      <c r="G44" s="249">
        <f t="shared" si="3"/>
        <v>474837.22</v>
      </c>
    </row>
    <row r="45" spans="1:7" s="238" customFormat="1" ht="14.25">
      <c r="A45" s="238" t="s">
        <v>64</v>
      </c>
      <c r="B45" s="249">
        <f>'Equity YTD (pg 4)'!B49</f>
        <v>356304.20000000007</v>
      </c>
      <c r="C45" s="263">
        <f>'Equity YTD (pg 4)'!C49</f>
        <v>0</v>
      </c>
      <c r="D45" s="249">
        <f>'Equity YTD (pg 4)'!D49</f>
        <v>0</v>
      </c>
      <c r="E45" s="75">
        <f>'Equity YTD (pg 4)'!E49</f>
        <v>0</v>
      </c>
      <c r="F45" s="249">
        <f>'Equity YTD (pg 4)'!F49</f>
        <v>0</v>
      </c>
      <c r="G45" s="249">
        <f t="shared" si="3"/>
        <v>356304.20000000007</v>
      </c>
    </row>
    <row r="46" spans="1:7" s="238" customFormat="1" ht="14.25">
      <c r="A46" s="238" t="s">
        <v>65</v>
      </c>
      <c r="B46" s="249">
        <f>'Equity YTD (pg 4)'!B50</f>
        <v>46320</v>
      </c>
      <c r="C46" s="263">
        <f>'Equity YTD (pg 4)'!C50</f>
        <v>0</v>
      </c>
      <c r="D46" s="249">
        <f>'Equity YTD (pg 4)'!D50</f>
        <v>0</v>
      </c>
      <c r="E46" s="75">
        <f>'Equity YTD (pg 4)'!E50</f>
        <v>0</v>
      </c>
      <c r="F46" s="249">
        <f>'Equity YTD (pg 4)'!F50</f>
        <v>0</v>
      </c>
      <c r="G46" s="249">
        <f t="shared" si="3"/>
        <v>46320</v>
      </c>
    </row>
    <row r="47" spans="1:7" s="238" customFormat="1" ht="15.75" thickBot="1">
      <c r="A47" s="246" t="s">
        <v>42</v>
      </c>
      <c r="B47" s="250">
        <f>SUM(B42:B46)</f>
        <v>14047120.819999998</v>
      </c>
      <c r="C47" s="250">
        <f>SUM(C42:C46)</f>
        <v>1036368.96</v>
      </c>
      <c r="D47" s="250">
        <f>SUM(D42:D46)</f>
        <v>191159.74</v>
      </c>
      <c r="E47" s="250">
        <f>SUM(E42:E46)</f>
        <v>410.94</v>
      </c>
      <c r="F47" s="250">
        <f>SUM(F42:F46)</f>
        <v>87003.65</v>
      </c>
      <c r="G47" s="282">
        <f t="shared" si="3"/>
        <v>15362064.109999998</v>
      </c>
    </row>
    <row r="48" spans="2:7" s="238" customFormat="1" ht="14.25" hidden="1">
      <c r="B48" s="263"/>
      <c r="C48" s="249"/>
      <c r="D48" s="249"/>
      <c r="E48" s="249"/>
      <c r="F48" s="249"/>
      <c r="G48" s="249"/>
    </row>
    <row r="49" spans="1:7" s="238" customFormat="1" ht="15.75" thickTop="1">
      <c r="A49" s="261" t="s">
        <v>66</v>
      </c>
      <c r="B49" s="271"/>
      <c r="C49" s="249"/>
      <c r="D49" s="249"/>
      <c r="E49" s="249"/>
      <c r="F49" s="249"/>
      <c r="G49" s="249"/>
    </row>
    <row r="50" spans="1:7" s="238" customFormat="1" ht="14.25">
      <c r="A50" s="238" t="s">
        <v>14</v>
      </c>
      <c r="B50" s="249">
        <f>'[5]Equity YTD (pg 4)'!B47</f>
        <v>8257094</v>
      </c>
      <c r="C50" s="249">
        <f>'[5]Equity YTD (pg 4)'!C47</f>
        <v>519898</v>
      </c>
      <c r="D50" s="249">
        <f>'[5]Equity YTD (pg 4)'!D47</f>
        <v>0</v>
      </c>
      <c r="E50" s="249">
        <f>'[5]Equity YTD (pg 4)'!E47</f>
        <v>0</v>
      </c>
      <c r="F50" s="249">
        <f>'[5]Equity YTD (pg 4)'!F47</f>
        <v>0</v>
      </c>
      <c r="G50" s="249">
        <f aca="true" t="shared" si="4" ref="G50:G55">SUM(B50:F50)</f>
        <v>8776992</v>
      </c>
    </row>
    <row r="51" spans="1:7" s="238" customFormat="1" ht="14.25">
      <c r="A51" s="238" t="s">
        <v>62</v>
      </c>
      <c r="B51" s="249">
        <f>'[5]Equity YTD (pg 4)'!B48</f>
        <v>3816134.17</v>
      </c>
      <c r="C51" s="249">
        <f>'[5]Equity YTD (pg 4)'!C48</f>
        <v>2028971.7399999998</v>
      </c>
      <c r="D51" s="249">
        <f>'[5]Equity YTD (pg 4)'!D48</f>
        <v>301939.86</v>
      </c>
      <c r="E51" s="249">
        <f>'[5]Equity YTD (pg 4)'!E48</f>
        <v>112997</v>
      </c>
      <c r="F51" s="249">
        <f>'[5]Equity YTD (pg 4)'!F48</f>
        <v>111357.03</v>
      </c>
      <c r="G51" s="249">
        <f t="shared" si="4"/>
        <v>6371399.800000001</v>
      </c>
    </row>
    <row r="52" spans="1:7" s="238" customFormat="1" ht="14.25">
      <c r="A52" s="238" t="s">
        <v>67</v>
      </c>
      <c r="B52" s="249">
        <f>'[5]Equity YTD (pg 4)'!B49</f>
        <v>292484.68</v>
      </c>
      <c r="C52" s="249">
        <f>'[5]Equity YTD (pg 4)'!C49</f>
        <v>175400.34</v>
      </c>
      <c r="D52" s="249">
        <f>'[5]Equity YTD (pg 4)'!D49</f>
        <v>31099.39</v>
      </c>
      <c r="E52" s="249">
        <f>'[5]Equity YTD (pg 4)'!E49</f>
        <v>11638.54</v>
      </c>
      <c r="F52" s="249">
        <f>'[5]Equity YTD (pg 4)'!F49</f>
        <v>11469.630000000001</v>
      </c>
      <c r="G52" s="249">
        <f>SUM(B52:F52)</f>
        <v>522092.58</v>
      </c>
    </row>
    <row r="53" spans="1:7" s="238" customFormat="1" ht="14.25">
      <c r="A53" s="238" t="s">
        <v>64</v>
      </c>
      <c r="B53" s="249">
        <f>'[5]Equity YTD (pg 4)'!B50</f>
        <v>324856.71</v>
      </c>
      <c r="C53" s="249">
        <f>'[5]Equity YTD (pg 4)'!C50</f>
        <v>0</v>
      </c>
      <c r="D53" s="249">
        <f>'[5]Equity YTD (pg 4)'!D50</f>
        <v>0</v>
      </c>
      <c r="E53" s="249">
        <f>'[5]Equity YTD (pg 4)'!E50</f>
        <v>0</v>
      </c>
      <c r="F53" s="249">
        <f>'[5]Equity YTD (pg 4)'!F50</f>
        <v>0</v>
      </c>
      <c r="G53" s="249">
        <f t="shared" si="4"/>
        <v>324856.71</v>
      </c>
    </row>
    <row r="54" spans="1:7" s="238" customFormat="1" ht="14.25">
      <c r="A54" s="238" t="s">
        <v>65</v>
      </c>
      <c r="B54" s="249">
        <f>'[5]Equity YTD (pg 4)'!B51</f>
        <v>34740</v>
      </c>
      <c r="C54" s="249">
        <f>'[5]Equity YTD (pg 4)'!C51</f>
        <v>0</v>
      </c>
      <c r="D54" s="249">
        <f>'[5]Equity YTD (pg 4)'!D51</f>
        <v>0</v>
      </c>
      <c r="E54" s="249">
        <f>'[5]Equity YTD (pg 4)'!E51</f>
        <v>0</v>
      </c>
      <c r="F54" s="249">
        <f>'[5]Equity YTD (pg 4)'!F51</f>
        <v>0</v>
      </c>
      <c r="G54" s="249">
        <f t="shared" si="4"/>
        <v>34740</v>
      </c>
    </row>
    <row r="55" spans="1:7" s="238" customFormat="1" ht="15.75" thickBot="1">
      <c r="A55" s="238" t="s">
        <v>42</v>
      </c>
      <c r="B55" s="250">
        <f>SUM(B50:B54)</f>
        <v>12725309.56</v>
      </c>
      <c r="C55" s="250">
        <f>SUM(C50:C54)</f>
        <v>2724270.0799999996</v>
      </c>
      <c r="D55" s="250">
        <f>SUM(D50:D54)</f>
        <v>333039.25</v>
      </c>
      <c r="E55" s="250">
        <f>SUM(E50:E54)</f>
        <v>124635.54000000001</v>
      </c>
      <c r="F55" s="250">
        <f>SUM(F50:F54)</f>
        <v>122826.66</v>
      </c>
      <c r="G55" s="282">
        <f t="shared" si="4"/>
        <v>16030081.09</v>
      </c>
    </row>
    <row r="56" spans="2:7" s="238" customFormat="1" ht="15" thickTop="1">
      <c r="B56" s="263"/>
      <c r="C56" s="263"/>
      <c r="D56" s="263"/>
      <c r="E56" s="75"/>
      <c r="F56" s="75"/>
      <c r="G56" s="75"/>
    </row>
    <row r="57" spans="1:7" s="238" customFormat="1" ht="15.75" thickBot="1">
      <c r="A57" s="255" t="s">
        <v>68</v>
      </c>
      <c r="B57" s="265">
        <f>B39-B47+B55</f>
        <v>-1572980.42</v>
      </c>
      <c r="C57" s="265">
        <f>C39-C47+C55</f>
        <v>397947.4499999997</v>
      </c>
      <c r="D57" s="265">
        <f>D39-D47+D55</f>
        <v>10096.900000000023</v>
      </c>
      <c r="E57" s="265">
        <f>E39-E47+E55</f>
        <v>-5020.580000000002</v>
      </c>
      <c r="F57" s="265">
        <f>F39-F47+F55</f>
        <v>-6831.859999999986</v>
      </c>
      <c r="G57" s="265">
        <f>SUM(B57:F57)</f>
        <v>-1176788.5100000002</v>
      </c>
    </row>
    <row r="58" spans="2:7" s="238" customFormat="1" ht="15" thickTop="1">
      <c r="B58" s="263"/>
      <c r="C58" s="263"/>
      <c r="D58" s="263"/>
      <c r="E58" s="75"/>
      <c r="F58" s="75"/>
      <c r="G58" s="75"/>
    </row>
    <row r="59" spans="2:9" s="238" customFormat="1" ht="14.25">
      <c r="B59" s="263"/>
      <c r="C59" s="263"/>
      <c r="D59" s="263"/>
      <c r="E59" s="75"/>
      <c r="F59" s="75"/>
      <c r="G59" s="290"/>
      <c r="I59" s="290"/>
    </row>
    <row r="60" spans="2:7" s="238" customFormat="1" ht="14.25">
      <c r="B60" s="263"/>
      <c r="C60" s="263"/>
      <c r="D60" s="263"/>
      <c r="E60" s="75"/>
      <c r="F60" s="75"/>
      <c r="G60" s="75"/>
    </row>
    <row r="61" spans="2:7" s="238" customFormat="1" ht="14.25">
      <c r="B61" s="263"/>
      <c r="C61" s="263"/>
      <c r="D61" s="263"/>
      <c r="E61" s="75"/>
      <c r="F61" s="75"/>
      <c r="G61" s="75"/>
    </row>
    <row r="62" spans="2:7" s="238" customFormat="1" ht="14.25">
      <c r="B62" s="263"/>
      <c r="C62" s="263"/>
      <c r="D62" s="263"/>
      <c r="E62" s="75"/>
      <c r="F62" s="75"/>
      <c r="G62" s="75"/>
    </row>
    <row r="63" spans="2:7" s="238" customFormat="1" ht="14.25">
      <c r="B63" s="263"/>
      <c r="C63" s="263"/>
      <c r="D63" s="263"/>
      <c r="E63" s="75"/>
      <c r="F63" s="75"/>
      <c r="G63" s="75"/>
    </row>
    <row r="64" spans="2:7" s="238" customFormat="1" ht="14.25">
      <c r="B64" s="263"/>
      <c r="C64" s="263"/>
      <c r="D64" s="263"/>
      <c r="E64" s="75"/>
      <c r="F64" s="75"/>
      <c r="G64" s="75"/>
    </row>
    <row r="65" spans="2:7" s="238" customFormat="1" ht="14.25">
      <c r="B65" s="263"/>
      <c r="C65" s="263"/>
      <c r="D65" s="263"/>
      <c r="E65" s="75"/>
      <c r="F65" s="75"/>
      <c r="G65" s="75"/>
    </row>
    <row r="66" spans="2:7" s="238" customFormat="1" ht="14.25">
      <c r="B66" s="263"/>
      <c r="C66" s="263"/>
      <c r="D66" s="263"/>
      <c r="E66" s="75"/>
      <c r="F66" s="75"/>
      <c r="G66" s="75"/>
    </row>
    <row r="67" spans="2:7" s="238" customFormat="1" ht="14.25">
      <c r="B67" s="263"/>
      <c r="C67" s="263"/>
      <c r="D67" s="263"/>
      <c r="E67" s="75"/>
      <c r="F67" s="75"/>
      <c r="G67" s="75"/>
    </row>
    <row r="68" spans="2:7" s="238" customFormat="1" ht="14.25">
      <c r="B68" s="263"/>
      <c r="C68" s="263"/>
      <c r="D68" s="263"/>
      <c r="E68" s="75"/>
      <c r="F68" s="75"/>
      <c r="G68" s="75"/>
    </row>
    <row r="69" spans="2:7" s="238" customFormat="1" ht="14.25">
      <c r="B69" s="263"/>
      <c r="C69" s="263"/>
      <c r="D69" s="263"/>
      <c r="E69" s="75"/>
      <c r="F69" s="75"/>
      <c r="G69" s="75"/>
    </row>
    <row r="70" spans="2:7" s="238" customFormat="1" ht="14.25">
      <c r="B70" s="263"/>
      <c r="C70" s="263"/>
      <c r="D70" s="263"/>
      <c r="E70" s="75"/>
      <c r="F70" s="75"/>
      <c r="G70" s="75"/>
    </row>
    <row r="71" spans="2:7" s="238" customFormat="1" ht="14.25">
      <c r="B71" s="263"/>
      <c r="C71" s="263"/>
      <c r="D71" s="263"/>
      <c r="E71" s="75"/>
      <c r="F71" s="75"/>
      <c r="G71" s="75"/>
    </row>
    <row r="72" spans="2:7" s="238" customFormat="1" ht="14.25">
      <c r="B72" s="263"/>
      <c r="C72" s="263"/>
      <c r="D72" s="263"/>
      <c r="E72" s="75"/>
      <c r="F72" s="75"/>
      <c r="G72" s="75"/>
    </row>
    <row r="73" spans="2:7" s="238" customFormat="1" ht="14.25">
      <c r="B73" s="263"/>
      <c r="C73" s="263"/>
      <c r="D73" s="263"/>
      <c r="E73" s="75"/>
      <c r="F73" s="75"/>
      <c r="G73" s="75"/>
    </row>
    <row r="74" spans="2:7" s="238" customFormat="1" ht="14.25">
      <c r="B74" s="263"/>
      <c r="C74" s="263"/>
      <c r="D74" s="263"/>
      <c r="E74" s="75"/>
      <c r="F74" s="75"/>
      <c r="G74" s="75"/>
    </row>
    <row r="75" spans="2:7" s="238" customFormat="1" ht="14.25">
      <c r="B75" s="263"/>
      <c r="C75" s="263"/>
      <c r="D75" s="263"/>
      <c r="E75" s="75"/>
      <c r="F75" s="75"/>
      <c r="G75" s="75"/>
    </row>
    <row r="76" spans="2:7" s="238" customFormat="1" ht="14.25">
      <c r="B76" s="263"/>
      <c r="C76" s="263"/>
      <c r="D76" s="263"/>
      <c r="E76" s="75"/>
      <c r="F76" s="75"/>
      <c r="G76" s="75"/>
    </row>
    <row r="77" spans="2:7" s="238" customFormat="1" ht="14.25">
      <c r="B77" s="263"/>
      <c r="C77" s="263"/>
      <c r="D77" s="263"/>
      <c r="E77" s="75"/>
      <c r="F77" s="75"/>
      <c r="G77" s="75"/>
    </row>
    <row r="78" spans="2:7" s="238" customFormat="1" ht="14.25">
      <c r="B78" s="263"/>
      <c r="C78" s="263"/>
      <c r="D78" s="263"/>
      <c r="E78" s="75"/>
      <c r="F78" s="75"/>
      <c r="G78" s="75"/>
    </row>
    <row r="79" spans="2:7" s="238" customFormat="1" ht="14.25">
      <c r="B79" s="263"/>
      <c r="C79" s="263"/>
      <c r="D79" s="263"/>
      <c r="E79" s="75"/>
      <c r="F79" s="75"/>
      <c r="G79" s="75"/>
    </row>
    <row r="80" spans="2:7" s="238" customFormat="1" ht="14.25">
      <c r="B80" s="263"/>
      <c r="C80" s="263"/>
      <c r="D80" s="263"/>
      <c r="E80" s="75"/>
      <c r="F80" s="75"/>
      <c r="G80" s="75"/>
    </row>
    <row r="81" spans="2:7" s="238" customFormat="1" ht="14.25">
      <c r="B81" s="263"/>
      <c r="C81" s="263"/>
      <c r="D81" s="263"/>
      <c r="E81" s="75"/>
      <c r="F81" s="75"/>
      <c r="G81" s="75"/>
    </row>
    <row r="82" spans="2:7" s="238" customFormat="1" ht="14.25">
      <c r="B82" s="263"/>
      <c r="C82" s="263"/>
      <c r="D82" s="263"/>
      <c r="E82" s="75"/>
      <c r="F82" s="75"/>
      <c r="G82" s="75"/>
    </row>
    <row r="83" spans="2:7" s="238" customFormat="1" ht="14.25">
      <c r="B83" s="263"/>
      <c r="C83" s="263"/>
      <c r="D83" s="263"/>
      <c r="E83" s="75"/>
      <c r="F83" s="75"/>
      <c r="G83" s="75"/>
    </row>
    <row r="84" spans="2:7" s="238" customFormat="1" ht="14.25">
      <c r="B84" s="263"/>
      <c r="C84" s="263"/>
      <c r="D84" s="263"/>
      <c r="E84" s="75"/>
      <c r="F84" s="75"/>
      <c r="G84" s="75"/>
    </row>
    <row r="85" spans="2:7" s="238" customFormat="1" ht="14.25">
      <c r="B85" s="263"/>
      <c r="C85" s="263"/>
      <c r="D85" s="263"/>
      <c r="E85" s="75"/>
      <c r="F85" s="75"/>
      <c r="G85" s="75"/>
    </row>
    <row r="86" spans="2:7" s="238" customFormat="1" ht="14.25">
      <c r="B86" s="263"/>
      <c r="C86" s="263"/>
      <c r="D86" s="263"/>
      <c r="E86" s="75"/>
      <c r="F86" s="75"/>
      <c r="G86" s="75"/>
    </row>
    <row r="87" spans="2:7" s="238" customFormat="1" ht="14.25">
      <c r="B87" s="263"/>
      <c r="C87" s="263"/>
      <c r="D87" s="263"/>
      <c r="E87" s="75"/>
      <c r="F87" s="75"/>
      <c r="G87" s="75"/>
    </row>
    <row r="88" spans="2:7" s="238" customFormat="1" ht="14.25">
      <c r="B88" s="263"/>
      <c r="C88" s="263"/>
      <c r="D88" s="263"/>
      <c r="E88" s="75"/>
      <c r="F88" s="75"/>
      <c r="G88" s="75"/>
    </row>
    <row r="89" spans="2:7" s="238" customFormat="1" ht="14.25">
      <c r="B89" s="263"/>
      <c r="C89" s="263"/>
      <c r="D89" s="263"/>
      <c r="E89" s="75"/>
      <c r="F89" s="75"/>
      <c r="G89" s="75"/>
    </row>
    <row r="90" spans="2:7" s="238" customFormat="1" ht="14.25">
      <c r="B90" s="263"/>
      <c r="C90" s="263"/>
      <c r="D90" s="263"/>
      <c r="E90" s="75"/>
      <c r="F90" s="75"/>
      <c r="G90" s="75"/>
    </row>
    <row r="91" spans="2:7" s="238" customFormat="1" ht="14.25">
      <c r="B91" s="263"/>
      <c r="C91" s="263"/>
      <c r="D91" s="263"/>
      <c r="E91" s="75"/>
      <c r="F91" s="75"/>
      <c r="G91" s="75"/>
    </row>
    <row r="92" spans="2:7" s="238" customFormat="1" ht="14.25">
      <c r="B92" s="263"/>
      <c r="C92" s="263"/>
      <c r="D92" s="263"/>
      <c r="E92" s="75"/>
      <c r="F92" s="75"/>
      <c r="G92" s="75"/>
    </row>
    <row r="93" spans="2:7" s="238" customFormat="1" ht="14.25">
      <c r="B93" s="263"/>
      <c r="C93" s="263"/>
      <c r="D93" s="263"/>
      <c r="E93" s="75"/>
      <c r="F93" s="75"/>
      <c r="G93" s="75"/>
    </row>
    <row r="94" spans="2:7" s="238" customFormat="1" ht="14.25">
      <c r="B94" s="263"/>
      <c r="C94" s="263"/>
      <c r="D94" s="263"/>
      <c r="E94" s="75"/>
      <c r="F94" s="75"/>
      <c r="G94" s="75"/>
    </row>
    <row r="95" spans="2:7" s="238" customFormat="1" ht="14.25">
      <c r="B95" s="263"/>
      <c r="C95" s="263"/>
      <c r="D95" s="263"/>
      <c r="E95" s="75"/>
      <c r="F95" s="75"/>
      <c r="G95" s="75"/>
    </row>
    <row r="96" spans="2:7" s="238" customFormat="1" ht="14.25">
      <c r="B96" s="263"/>
      <c r="C96" s="263"/>
      <c r="D96" s="263"/>
      <c r="E96" s="75"/>
      <c r="F96" s="75"/>
      <c r="G96" s="75"/>
    </row>
    <row r="97" spans="2:7" s="238" customFormat="1" ht="14.25">
      <c r="B97" s="263"/>
      <c r="C97" s="263"/>
      <c r="D97" s="263"/>
      <c r="E97" s="75"/>
      <c r="F97" s="75"/>
      <c r="G97" s="75"/>
    </row>
    <row r="98" spans="2:7" s="238" customFormat="1" ht="14.25">
      <c r="B98" s="263"/>
      <c r="C98" s="263"/>
      <c r="D98" s="263"/>
      <c r="E98" s="75"/>
      <c r="F98" s="75"/>
      <c r="G98" s="75"/>
    </row>
    <row r="99" spans="2:7" s="238" customFormat="1" ht="14.25">
      <c r="B99" s="263"/>
      <c r="C99" s="263"/>
      <c r="D99" s="263"/>
      <c r="E99" s="75"/>
      <c r="F99" s="75"/>
      <c r="G99" s="75"/>
    </row>
    <row r="100" spans="2:7" s="238" customFormat="1" ht="14.25">
      <c r="B100" s="263"/>
      <c r="C100" s="263"/>
      <c r="D100" s="263"/>
      <c r="E100" s="75"/>
      <c r="F100" s="75"/>
      <c r="G100" s="75"/>
    </row>
    <row r="101" spans="2:7" s="238" customFormat="1" ht="14.25">
      <c r="B101" s="263"/>
      <c r="C101" s="263"/>
      <c r="D101" s="263"/>
      <c r="E101" s="75"/>
      <c r="F101" s="75"/>
      <c r="G101" s="75"/>
    </row>
    <row r="102" spans="2:7" s="238" customFormat="1" ht="14.25">
      <c r="B102" s="263"/>
      <c r="C102" s="263"/>
      <c r="D102" s="263"/>
      <c r="E102" s="75"/>
      <c r="F102" s="75"/>
      <c r="G102" s="75"/>
    </row>
    <row r="103" spans="2:7" s="238" customFormat="1" ht="14.25">
      <c r="B103" s="263"/>
      <c r="C103" s="263"/>
      <c r="D103" s="263"/>
      <c r="E103" s="75"/>
      <c r="F103" s="75"/>
      <c r="G103" s="75"/>
    </row>
    <row r="104" spans="2:7" s="238" customFormat="1" ht="14.25">
      <c r="B104" s="263"/>
      <c r="C104" s="263"/>
      <c r="D104" s="263"/>
      <c r="E104" s="75"/>
      <c r="F104" s="75"/>
      <c r="G104" s="75"/>
    </row>
    <row r="105" spans="2:7" s="238" customFormat="1" ht="14.25">
      <c r="B105" s="263"/>
      <c r="C105" s="263"/>
      <c r="D105" s="263"/>
      <c r="E105" s="75"/>
      <c r="F105" s="75"/>
      <c r="G105" s="75"/>
    </row>
    <row r="106" spans="2:7" s="238" customFormat="1" ht="14.25">
      <c r="B106" s="263"/>
      <c r="C106" s="263"/>
      <c r="D106" s="263"/>
      <c r="E106" s="75"/>
      <c r="F106" s="75"/>
      <c r="G106" s="75"/>
    </row>
    <row r="107" spans="2:7" s="238" customFormat="1" ht="14.25">
      <c r="B107" s="263"/>
      <c r="C107" s="263"/>
      <c r="D107" s="263"/>
      <c r="E107" s="75"/>
      <c r="F107" s="75"/>
      <c r="G107" s="75"/>
    </row>
    <row r="108" spans="2:7" s="238" customFormat="1" ht="14.25">
      <c r="B108" s="263"/>
      <c r="C108" s="263"/>
      <c r="D108" s="263"/>
      <c r="E108" s="75"/>
      <c r="F108" s="75"/>
      <c r="G108" s="75"/>
    </row>
    <row r="109" spans="2:7" s="238" customFormat="1" ht="14.25">
      <c r="B109" s="263"/>
      <c r="C109" s="263"/>
      <c r="D109" s="263"/>
      <c r="E109" s="75"/>
      <c r="F109" s="75"/>
      <c r="G109" s="75"/>
    </row>
    <row r="110" spans="2:7" s="238" customFormat="1" ht="14.25">
      <c r="B110" s="263"/>
      <c r="C110" s="263"/>
      <c r="D110" s="263"/>
      <c r="E110" s="75"/>
      <c r="F110" s="75"/>
      <c r="G110" s="75"/>
    </row>
    <row r="111" spans="2:7" s="238" customFormat="1" ht="14.25">
      <c r="B111" s="263"/>
      <c r="C111" s="263"/>
      <c r="D111" s="263"/>
      <c r="E111" s="75"/>
      <c r="F111" s="75"/>
      <c r="G111" s="75"/>
    </row>
    <row r="112" spans="2:7" s="238" customFormat="1" ht="14.25">
      <c r="B112" s="263"/>
      <c r="C112" s="263"/>
      <c r="D112" s="263"/>
      <c r="E112" s="75"/>
      <c r="F112" s="75"/>
      <c r="G112" s="75"/>
    </row>
    <row r="113" spans="2:7" s="238" customFormat="1" ht="14.25">
      <c r="B113" s="263"/>
      <c r="C113" s="263"/>
      <c r="D113" s="263"/>
      <c r="E113" s="75"/>
      <c r="F113" s="75"/>
      <c r="G113" s="75"/>
    </row>
    <row r="114" spans="2:7" s="238" customFormat="1" ht="14.25">
      <c r="B114" s="263"/>
      <c r="C114" s="263"/>
      <c r="D114" s="263"/>
      <c r="E114" s="75"/>
      <c r="F114" s="75"/>
      <c r="G114" s="75"/>
    </row>
    <row r="115" spans="2:7" s="238" customFormat="1" ht="14.25">
      <c r="B115" s="263"/>
      <c r="C115" s="263"/>
      <c r="D115" s="263"/>
      <c r="E115" s="75"/>
      <c r="F115" s="75"/>
      <c r="G115" s="75"/>
    </row>
    <row r="116" spans="2:7" s="238" customFormat="1" ht="14.25">
      <c r="B116" s="263"/>
      <c r="C116" s="263"/>
      <c r="D116" s="263"/>
      <c r="E116" s="75"/>
      <c r="F116" s="75"/>
      <c r="G116" s="75"/>
    </row>
    <row r="117" spans="2:7" s="238" customFormat="1" ht="14.25">
      <c r="B117" s="263"/>
      <c r="C117" s="263"/>
      <c r="D117" s="263"/>
      <c r="E117" s="75"/>
      <c r="F117" s="75"/>
      <c r="G117" s="75"/>
    </row>
    <row r="118" spans="2:7" s="238" customFormat="1" ht="14.25">
      <c r="B118" s="263"/>
      <c r="C118" s="263"/>
      <c r="D118" s="263"/>
      <c r="E118" s="75"/>
      <c r="F118" s="75"/>
      <c r="G118" s="75"/>
    </row>
    <row r="119" spans="2:7" s="238" customFormat="1" ht="14.25">
      <c r="B119" s="263"/>
      <c r="C119" s="263"/>
      <c r="D119" s="263"/>
      <c r="E119" s="75"/>
      <c r="F119" s="75"/>
      <c r="G119" s="75"/>
    </row>
    <row r="120" spans="2:7" s="238" customFormat="1" ht="14.25">
      <c r="B120" s="263"/>
      <c r="C120" s="263"/>
      <c r="D120" s="263"/>
      <c r="E120" s="75"/>
      <c r="F120" s="75"/>
      <c r="G120" s="75"/>
    </row>
    <row r="121" spans="2:7" s="238" customFormat="1" ht="14.25">
      <c r="B121" s="263"/>
      <c r="C121" s="263"/>
      <c r="D121" s="263"/>
      <c r="E121" s="75"/>
      <c r="F121" s="75"/>
      <c r="G121" s="75"/>
    </row>
    <row r="122" spans="2:7" s="238" customFormat="1" ht="14.25">
      <c r="B122" s="263"/>
      <c r="C122" s="263"/>
      <c r="D122" s="263"/>
      <c r="E122" s="75"/>
      <c r="F122" s="75"/>
      <c r="G122" s="75"/>
    </row>
    <row r="123" spans="2:7" s="238" customFormat="1" ht="14.25">
      <c r="B123" s="263"/>
      <c r="C123" s="263"/>
      <c r="D123" s="263"/>
      <c r="E123" s="75"/>
      <c r="F123" s="75"/>
      <c r="G123" s="75"/>
    </row>
    <row r="124" spans="2:7" s="238" customFormat="1" ht="14.25">
      <c r="B124" s="263"/>
      <c r="C124" s="263"/>
      <c r="D124" s="263"/>
      <c r="E124" s="75"/>
      <c r="F124" s="75"/>
      <c r="G124" s="75"/>
    </row>
    <row r="125" spans="2:7" s="238" customFormat="1" ht="14.25">
      <c r="B125" s="263"/>
      <c r="C125" s="263"/>
      <c r="D125" s="263"/>
      <c r="E125" s="75"/>
      <c r="F125" s="75"/>
      <c r="G125" s="75"/>
    </row>
    <row r="126" spans="2:7" s="238" customFormat="1" ht="14.25">
      <c r="B126" s="263"/>
      <c r="C126" s="263"/>
      <c r="D126" s="263"/>
      <c r="E126" s="75"/>
      <c r="F126" s="75"/>
      <c r="G126" s="75"/>
    </row>
    <row r="127" spans="2:7" s="238" customFormat="1" ht="14.25">
      <c r="B127" s="263"/>
      <c r="C127" s="263"/>
      <c r="D127" s="263"/>
      <c r="E127" s="75"/>
      <c r="F127" s="75"/>
      <c r="G127" s="75"/>
    </row>
    <row r="128" spans="2:7" s="238" customFormat="1" ht="14.25">
      <c r="B128" s="263"/>
      <c r="C128" s="263"/>
      <c r="D128" s="263"/>
      <c r="E128" s="75"/>
      <c r="F128" s="75"/>
      <c r="G128" s="75"/>
    </row>
    <row r="129" spans="2:7" s="238" customFormat="1" ht="14.25">
      <c r="B129" s="263"/>
      <c r="C129" s="263"/>
      <c r="D129" s="263"/>
      <c r="E129" s="75"/>
      <c r="F129" s="75"/>
      <c r="G129" s="75"/>
    </row>
    <row r="130" spans="2:7" s="238" customFormat="1" ht="14.25">
      <c r="B130" s="263"/>
      <c r="C130" s="263"/>
      <c r="D130" s="263"/>
      <c r="E130" s="75"/>
      <c r="F130" s="75"/>
      <c r="G130" s="75"/>
    </row>
    <row r="131" spans="2:7" s="238" customFormat="1" ht="14.25">
      <c r="B131" s="263"/>
      <c r="C131" s="263"/>
      <c r="D131" s="263"/>
      <c r="E131" s="75"/>
      <c r="F131" s="75"/>
      <c r="G131" s="75"/>
    </row>
    <row r="132" spans="2:7" s="238" customFormat="1" ht="14.25">
      <c r="B132" s="263"/>
      <c r="C132" s="263"/>
      <c r="D132" s="263"/>
      <c r="E132" s="75"/>
      <c r="F132" s="75"/>
      <c r="G132" s="75"/>
    </row>
    <row r="133" spans="2:7" s="238" customFormat="1" ht="14.25">
      <c r="B133" s="263"/>
      <c r="C133" s="263"/>
      <c r="D133" s="263"/>
      <c r="E133" s="75"/>
      <c r="F133" s="75"/>
      <c r="G133" s="75"/>
    </row>
    <row r="134" spans="2:7" s="238" customFormat="1" ht="14.25">
      <c r="B134" s="263"/>
      <c r="C134" s="263"/>
      <c r="D134" s="263"/>
      <c r="E134" s="75"/>
      <c r="F134" s="75"/>
      <c r="G134" s="75"/>
    </row>
    <row r="135" spans="2:7" s="238" customFormat="1" ht="14.25">
      <c r="B135" s="263"/>
      <c r="C135" s="263"/>
      <c r="D135" s="263"/>
      <c r="E135" s="75"/>
      <c r="F135" s="75"/>
      <c r="G135" s="75"/>
    </row>
    <row r="136" spans="2:7" s="238" customFormat="1" ht="14.25">
      <c r="B136" s="263"/>
      <c r="C136" s="263"/>
      <c r="D136" s="263"/>
      <c r="E136" s="75"/>
      <c r="F136" s="75"/>
      <c r="G136" s="75"/>
    </row>
    <row r="137" spans="2:7" s="238" customFormat="1" ht="14.25">
      <c r="B137" s="263"/>
      <c r="C137" s="263"/>
      <c r="D137" s="263"/>
      <c r="E137" s="75"/>
      <c r="F137" s="75"/>
      <c r="G137" s="75"/>
    </row>
    <row r="138" spans="2:7" s="238" customFormat="1" ht="14.25">
      <c r="B138" s="263"/>
      <c r="C138" s="263"/>
      <c r="D138" s="263"/>
      <c r="E138" s="75"/>
      <c r="F138" s="75"/>
      <c r="G138" s="75"/>
    </row>
    <row r="139" spans="2:7" s="238" customFormat="1" ht="14.25">
      <c r="B139" s="263"/>
      <c r="C139" s="263"/>
      <c r="D139" s="263"/>
      <c r="E139" s="75"/>
      <c r="F139" s="75"/>
      <c r="G139" s="75"/>
    </row>
    <row r="140" spans="2:7" s="238" customFormat="1" ht="14.25">
      <c r="B140" s="263"/>
      <c r="C140" s="263"/>
      <c r="D140" s="263"/>
      <c r="E140" s="75"/>
      <c r="F140" s="75"/>
      <c r="G140" s="75"/>
    </row>
    <row r="141" spans="2:7" s="238" customFormat="1" ht="14.25">
      <c r="B141" s="263"/>
      <c r="C141" s="263"/>
      <c r="D141" s="263"/>
      <c r="E141" s="75"/>
      <c r="F141" s="75"/>
      <c r="G141" s="75"/>
    </row>
  </sheetData>
  <mergeCells count="4">
    <mergeCell ref="A1:G1"/>
    <mergeCell ref="A2:G2"/>
    <mergeCell ref="A3:G3"/>
    <mergeCell ref="A4:G4"/>
  </mergeCells>
  <printOptions horizontalCentered="1"/>
  <pageMargins left="0.25" right="0.25" top="0.75" bottom="0.5" header="0.5" footer="0"/>
  <pageSetup horizontalDpi="300" verticalDpi="300" orientation="portrait" scale="75" r:id="rId1"/>
  <headerFooter alignWithMargins="0">
    <oddFooter>&amp;C&amp;"Century Schoolbook,Regular"Page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6"/>
  <sheetViews>
    <sheetView zoomScale="75" zoomScaleNormal="75" workbookViewId="0" topLeftCell="A46">
      <selection activeCell="G61" sqref="A1:G61"/>
    </sheetView>
  </sheetViews>
  <sheetFormatPr defaultColWidth="9.140625" defaultRowHeight="12.75"/>
  <cols>
    <col min="1" max="1" width="43.28125" style="26" customWidth="1"/>
    <col min="2" max="4" width="15.7109375" style="228" customWidth="1"/>
    <col min="5" max="7" width="15.7109375" style="190" customWidth="1"/>
    <col min="8" max="8" width="10.421875" style="26" bestFit="1" customWidth="1"/>
    <col min="9" max="9" width="11.00390625" style="26" bestFit="1" customWidth="1"/>
    <col min="10" max="16384" width="9.140625" style="26" customWidth="1"/>
  </cols>
  <sheetData>
    <row r="1" spans="1:7" s="86" customFormat="1" ht="25.5">
      <c r="A1" s="303" t="s">
        <v>1</v>
      </c>
      <c r="B1" s="303"/>
      <c r="C1" s="303"/>
      <c r="D1" s="303"/>
      <c r="E1" s="303"/>
      <c r="F1" s="303"/>
      <c r="G1" s="303"/>
    </row>
    <row r="2" spans="1:7" s="25" customFormat="1" ht="18.75">
      <c r="A2" s="296"/>
      <c r="B2" s="296"/>
      <c r="C2" s="296"/>
      <c r="D2" s="296"/>
      <c r="E2" s="296"/>
      <c r="F2" s="296"/>
      <c r="G2" s="296"/>
    </row>
    <row r="3" spans="1:7" s="272" customFormat="1" ht="15.75">
      <c r="A3" s="304" t="s">
        <v>37</v>
      </c>
      <c r="B3" s="304"/>
      <c r="C3" s="304"/>
      <c r="D3" s="304"/>
      <c r="E3" s="304"/>
      <c r="F3" s="304"/>
      <c r="G3" s="304"/>
    </row>
    <row r="4" spans="1:7" s="272" customFormat="1" ht="15.75">
      <c r="A4" s="304" t="s">
        <v>179</v>
      </c>
      <c r="B4" s="304"/>
      <c r="C4" s="304"/>
      <c r="D4" s="304"/>
      <c r="E4" s="304"/>
      <c r="F4" s="304"/>
      <c r="G4" s="304"/>
    </row>
    <row r="5" spans="1:7" s="238" customFormat="1" ht="15">
      <c r="A5" s="239"/>
      <c r="B5" s="137"/>
      <c r="C5" s="137"/>
      <c r="D5" s="137"/>
      <c r="E5" s="137"/>
      <c r="F5" s="240"/>
      <c r="G5" s="241"/>
    </row>
    <row r="6" spans="1:7" s="238" customFormat="1" ht="15">
      <c r="A6" s="14"/>
      <c r="B6" s="137"/>
      <c r="C6" s="137"/>
      <c r="D6" s="137"/>
      <c r="E6" s="240"/>
      <c r="F6" s="240"/>
      <c r="G6" s="241"/>
    </row>
    <row r="7" spans="2:7" s="242" customFormat="1" ht="26.25">
      <c r="B7" s="227" t="s">
        <v>147</v>
      </c>
      <c r="C7" s="227" t="s">
        <v>158</v>
      </c>
      <c r="D7" s="227" t="s">
        <v>174</v>
      </c>
      <c r="E7" s="227" t="s">
        <v>38</v>
      </c>
      <c r="F7" s="227" t="s">
        <v>148</v>
      </c>
      <c r="G7" s="227" t="s">
        <v>2</v>
      </c>
    </row>
    <row r="8" spans="1:7" s="246" customFormat="1" ht="15">
      <c r="A8" s="243" t="s">
        <v>39</v>
      </c>
      <c r="B8" s="244"/>
      <c r="C8" s="244"/>
      <c r="D8" s="244"/>
      <c r="E8" s="244"/>
      <c r="F8" s="245"/>
      <c r="G8" s="245"/>
    </row>
    <row r="9" spans="1:7" s="238" customFormat="1" ht="14.25">
      <c r="A9" s="247" t="s">
        <v>40</v>
      </c>
      <c r="B9" s="248">
        <f>'Premiums YTD (pg 8)'!B12</f>
        <v>17699227</v>
      </c>
      <c r="C9" s="248">
        <f>'Premiums YTD (pg 8)'!C12</f>
        <v>-88938</v>
      </c>
      <c r="D9" s="248">
        <f>'Premiums YTD (pg 8)'!D12</f>
        <v>-3642</v>
      </c>
      <c r="E9" s="249">
        <f>'Premiums YTD (pg 8)'!E12</f>
        <v>0</v>
      </c>
      <c r="F9" s="248">
        <f>'Premiums YTD (pg 8)'!F12</f>
        <v>-71</v>
      </c>
      <c r="G9" s="248">
        <f>SUM(B9:F9)</f>
        <v>17606576</v>
      </c>
    </row>
    <row r="10" spans="1:7" s="238" customFormat="1" ht="14.25">
      <c r="A10" s="247" t="s">
        <v>41</v>
      </c>
      <c r="B10" s="249">
        <f>'Earned Incurred YTD (pg 6)'!C48</f>
        <v>206695.34</v>
      </c>
      <c r="C10" s="249">
        <v>0</v>
      </c>
      <c r="D10" s="249">
        <v>0</v>
      </c>
      <c r="E10" s="249">
        <v>0</v>
      </c>
      <c r="F10" s="249">
        <v>0</v>
      </c>
      <c r="G10" s="249">
        <f>SUM(B10:F10)</f>
        <v>206695.34</v>
      </c>
    </row>
    <row r="11" spans="1:7" s="238" customFormat="1" ht="15.75" thickBot="1">
      <c r="A11" s="238" t="s">
        <v>42</v>
      </c>
      <c r="B11" s="250">
        <f aca="true" t="shared" si="0" ref="B11:G11">SUM(B9:B10)</f>
        <v>17905922.34</v>
      </c>
      <c r="C11" s="250">
        <f t="shared" si="0"/>
        <v>-88938</v>
      </c>
      <c r="D11" s="250">
        <f t="shared" si="0"/>
        <v>-3642</v>
      </c>
      <c r="E11" s="250">
        <f t="shared" si="0"/>
        <v>0</v>
      </c>
      <c r="F11" s="250">
        <f t="shared" si="0"/>
        <v>-71</v>
      </c>
      <c r="G11" s="282">
        <f t="shared" si="0"/>
        <v>17813271.34</v>
      </c>
    </row>
    <row r="12" spans="2:7" s="238" customFormat="1" ht="15" thickTop="1">
      <c r="B12" s="249"/>
      <c r="C12" s="249"/>
      <c r="D12" s="249"/>
      <c r="E12" s="249"/>
      <c r="F12" s="249"/>
      <c r="G12" s="249"/>
    </row>
    <row r="13" spans="1:7" s="238" customFormat="1" ht="15">
      <c r="A13" s="243" t="s">
        <v>43</v>
      </c>
      <c r="B13" s="251"/>
      <c r="C13" s="251"/>
      <c r="D13" s="251"/>
      <c r="E13" s="251"/>
      <c r="F13" s="249"/>
      <c r="G13" s="249"/>
    </row>
    <row r="14" spans="1:7" s="238" customFormat="1" ht="14.25">
      <c r="A14" s="238" t="s">
        <v>44</v>
      </c>
      <c r="B14" s="249">
        <f>'Losses Incurred YTD (pg 10)'!B12</f>
        <v>3974858.8000000003</v>
      </c>
      <c r="C14" s="249">
        <f>'Losses Incurred YTD (pg 10)'!C12</f>
        <v>9116300.33</v>
      </c>
      <c r="D14" s="249">
        <f>'Losses Incurred YTD (pg 10)'!D12</f>
        <v>1273324.9000000001</v>
      </c>
      <c r="E14" s="249">
        <f>'Losses Incurred YTD (pg 10)'!E12</f>
        <v>181581.65</v>
      </c>
      <c r="F14" s="249">
        <f>'Losses Incurred YTD (pg 10)'!F12</f>
        <v>99907.42000000001</v>
      </c>
      <c r="G14" s="249">
        <f>SUM(B14:F14)</f>
        <v>14645973.100000001</v>
      </c>
    </row>
    <row r="15" spans="1:7" s="238" customFormat="1" ht="14.25">
      <c r="A15" s="238" t="s">
        <v>45</v>
      </c>
      <c r="B15" s="249">
        <f>'[2]Loss Exp Paid YTD (pg 17)'!C37</f>
        <v>265738.19</v>
      </c>
      <c r="C15" s="249">
        <f>'[2]Loss Exp Paid YTD (pg 17)'!C31</f>
        <v>635190.76</v>
      </c>
      <c r="D15" s="249">
        <f>'[2]Loss Exp Paid YTD (pg 17)'!C25</f>
        <v>128008.59</v>
      </c>
      <c r="E15" s="249">
        <f>'[2]Loss Exp Paid YTD (pg 17)'!C19</f>
        <v>25553.800000000003</v>
      </c>
      <c r="F15" s="249">
        <f>'[2]Loss Exp Paid YTD (pg 17)'!C13</f>
        <v>38955.86</v>
      </c>
      <c r="G15" s="249">
        <f aca="true" t="shared" si="1" ref="G15:G21">SUM(B15:F15)</f>
        <v>1093447.2</v>
      </c>
    </row>
    <row r="16" spans="1:7" s="238" customFormat="1" ht="14.25">
      <c r="A16" s="238" t="s">
        <v>46</v>
      </c>
      <c r="B16" s="249">
        <f>'[2]Loss Exp Paid YTD (pg 17)'!I37</f>
        <v>194548.16</v>
      </c>
      <c r="C16" s="249">
        <f>'[2]Loss Exp Paid YTD (pg 17)'!I31</f>
        <v>303055.68</v>
      </c>
      <c r="D16" s="249">
        <f>'[2]Loss Exp Paid YTD (pg 17)'!I25</f>
        <v>49803.75</v>
      </c>
      <c r="E16" s="249">
        <f>'[2]Loss Exp Paid YTD (pg 17)'!I19</f>
        <v>11299.46</v>
      </c>
      <c r="F16" s="249">
        <f>'[2]Loss Exp Paid YTD (pg 17)'!I13</f>
        <v>4181</v>
      </c>
      <c r="G16" s="249">
        <f t="shared" si="1"/>
        <v>562888.0499999999</v>
      </c>
    </row>
    <row r="17" spans="1:7" s="238" customFormat="1" ht="14.25">
      <c r="A17" s="238" t="s">
        <v>47</v>
      </c>
      <c r="B17" s="249">
        <f>'[2]4Q02 TRIAL BALANCE'!$F$381</f>
        <v>20743.49</v>
      </c>
      <c r="C17" s="249">
        <v>0</v>
      </c>
      <c r="D17" s="249">
        <v>0</v>
      </c>
      <c r="E17" s="75">
        <v>0</v>
      </c>
      <c r="F17" s="249">
        <v>0</v>
      </c>
      <c r="G17" s="249">
        <f t="shared" si="1"/>
        <v>20743.49</v>
      </c>
    </row>
    <row r="18" spans="1:7" s="238" customFormat="1" ht="14.25">
      <c r="A18" s="253" t="s">
        <v>48</v>
      </c>
      <c r="B18" s="249">
        <f>'[2]4Q02 TRIAL BALANCE'!F388</f>
        <v>270431.23</v>
      </c>
      <c r="C18" s="249">
        <v>0</v>
      </c>
      <c r="D18" s="249">
        <v>0</v>
      </c>
      <c r="E18" s="249">
        <v>0</v>
      </c>
      <c r="F18" s="249">
        <v>0</v>
      </c>
      <c r="G18" s="249">
        <f t="shared" si="1"/>
        <v>270431.23</v>
      </c>
    </row>
    <row r="19" spans="1:7" s="238" customFormat="1" ht="14.25">
      <c r="A19" s="253" t="s">
        <v>49</v>
      </c>
      <c r="B19" s="249">
        <f>'[2]4Q02 TRIAL BALANCE'!E357+'[2]4Q02 TRIAL BALANCE'!E362+'[2]4Q02 TRIAL BALANCE'!E365+'[2]4Q02 TRIAL BALANCE'!E370+'[2]4Q02 TRIAL BALANCE'!E374+'[2]4Q02 TRIAL BALANCE'!E376</f>
        <v>1607878</v>
      </c>
      <c r="C19" s="249">
        <f>'[2]4Q02 TRIAL BALANCE'!E356+'[2]4Q02 TRIAL BALANCE'!E361+'[2]4Q02 TRIAL BALANCE'!E364+'[2]4Q02 TRIAL BALANCE'!E369+'[2]4Q02 TRIAL BALANCE'!E373</f>
        <v>-7415.55</v>
      </c>
      <c r="D19" s="249">
        <f>'[2]4Q02 TRIAL BALANCE'!E355+'[2]4Q02 TRIAL BALANCE'!E360+'[2]4Q02 TRIAL BALANCE'!E368+'[2]4Q02 TRIAL BALANCE'!E372</f>
        <v>-337.6</v>
      </c>
      <c r="E19" s="249">
        <v>0</v>
      </c>
      <c r="F19" s="249">
        <f>'[2]4Q02 TRIAL BALANCE'!E354+'[2]4Q02 TRIAL BALANCE'!E359</f>
        <v>-7.1000000000000005</v>
      </c>
      <c r="G19" s="249">
        <f t="shared" si="1"/>
        <v>1600117.7499999998</v>
      </c>
    </row>
    <row r="20" spans="1:8" s="238" customFormat="1" ht="14.25">
      <c r="A20" s="238" t="s">
        <v>50</v>
      </c>
      <c r="B20" s="249">
        <f>'[2]4Q02 TRIAL BALANCE'!$F$383</f>
        <v>10875</v>
      </c>
      <c r="C20" s="249">
        <v>0</v>
      </c>
      <c r="D20" s="249">
        <v>0</v>
      </c>
      <c r="E20" s="75">
        <v>0</v>
      </c>
      <c r="F20" s="249">
        <v>0</v>
      </c>
      <c r="G20" s="249">
        <f t="shared" si="1"/>
        <v>10875</v>
      </c>
      <c r="H20" s="286"/>
    </row>
    <row r="21" spans="1:7" s="238" customFormat="1" ht="14.25">
      <c r="A21" s="238" t="s">
        <v>51</v>
      </c>
      <c r="B21" s="249">
        <f>'Earned Incurred YTD (pg 6)'!C40</f>
        <v>4160338.2999999947</v>
      </c>
      <c r="C21" s="249">
        <v>0</v>
      </c>
      <c r="D21" s="249">
        <v>0</v>
      </c>
      <c r="E21" s="75">
        <v>0</v>
      </c>
      <c r="F21" s="249">
        <v>0</v>
      </c>
      <c r="G21" s="249">
        <f t="shared" si="1"/>
        <v>4160338.2999999947</v>
      </c>
    </row>
    <row r="22" spans="1:7" s="238" customFormat="1" ht="14.25">
      <c r="A22" s="238" t="s">
        <v>15</v>
      </c>
      <c r="B22" s="249">
        <f>'[5]Equity YTD (pg 4)'!B22</f>
        <v>43552.19</v>
      </c>
      <c r="C22" s="249">
        <f>'[5]Equity YTD (pg 4)'!C22</f>
        <v>-1051.68</v>
      </c>
      <c r="D22" s="254">
        <v>0</v>
      </c>
      <c r="E22" s="75">
        <v>0</v>
      </c>
      <c r="F22" s="249">
        <v>0</v>
      </c>
      <c r="G22" s="249">
        <f>SUM(B22:F22)</f>
        <v>42500.51</v>
      </c>
    </row>
    <row r="23" spans="1:7" s="238" customFormat="1" ht="15.75" thickBot="1">
      <c r="A23" s="238" t="s">
        <v>42</v>
      </c>
      <c r="B23" s="250">
        <f aca="true" t="shared" si="2" ref="B23:G23">SUM(B14:B22)</f>
        <v>10548963.359999996</v>
      </c>
      <c r="C23" s="250">
        <f t="shared" si="2"/>
        <v>10046079.54</v>
      </c>
      <c r="D23" s="250">
        <f t="shared" si="2"/>
        <v>1450799.6400000001</v>
      </c>
      <c r="E23" s="250">
        <f>SUM(E14:E22)</f>
        <v>218434.91</v>
      </c>
      <c r="F23" s="250">
        <f t="shared" si="2"/>
        <v>143037.18000000002</v>
      </c>
      <c r="G23" s="282">
        <f t="shared" si="2"/>
        <v>22407314.629999995</v>
      </c>
    </row>
    <row r="24" spans="2:7" s="238" customFormat="1" ht="15" thickTop="1">
      <c r="B24" s="249"/>
      <c r="C24" s="249"/>
      <c r="D24" s="249"/>
      <c r="E24" s="249"/>
      <c r="F24" s="249"/>
      <c r="G24" s="249"/>
    </row>
    <row r="25" spans="1:7" s="238" customFormat="1" ht="15.75" thickBot="1">
      <c r="A25" s="255" t="s">
        <v>52</v>
      </c>
      <c r="B25" s="256">
        <f aca="true" t="shared" si="3" ref="B25:G25">B11-B23</f>
        <v>7356958.980000004</v>
      </c>
      <c r="C25" s="256">
        <f t="shared" si="3"/>
        <v>-10135017.54</v>
      </c>
      <c r="D25" s="256">
        <f t="shared" si="3"/>
        <v>-1454441.6400000001</v>
      </c>
      <c r="E25" s="256">
        <f t="shared" si="3"/>
        <v>-218434.91</v>
      </c>
      <c r="F25" s="256">
        <f t="shared" si="3"/>
        <v>-143108.18000000002</v>
      </c>
      <c r="G25" s="282">
        <f t="shared" si="3"/>
        <v>-4594043.289999995</v>
      </c>
    </row>
    <row r="26" spans="2:7" s="238" customFormat="1" ht="16.5" customHeight="1" thickTop="1">
      <c r="B26" s="249"/>
      <c r="C26" s="249"/>
      <c r="D26" s="249"/>
      <c r="E26" s="249"/>
      <c r="F26" s="249"/>
      <c r="G26" s="249"/>
    </row>
    <row r="27" spans="1:7" s="238" customFormat="1" ht="15">
      <c r="A27" s="243" t="s">
        <v>53</v>
      </c>
      <c r="B27" s="251"/>
      <c r="C27" s="251"/>
      <c r="D27" s="251"/>
      <c r="E27" s="251"/>
      <c r="F27" s="249"/>
      <c r="G27" s="249"/>
    </row>
    <row r="28" spans="1:7" s="238" customFormat="1" ht="14.25">
      <c r="A28" s="238" t="s">
        <v>54</v>
      </c>
      <c r="B28" s="249">
        <v>0</v>
      </c>
      <c r="C28" s="249">
        <f>'Earned Incurred YTD (pg 6)'!B50</f>
        <v>9726.87</v>
      </c>
      <c r="D28" s="249">
        <v>0</v>
      </c>
      <c r="E28" s="249">
        <v>0</v>
      </c>
      <c r="F28" s="249">
        <v>0</v>
      </c>
      <c r="G28" s="249">
        <f>SUM(B28:F28)</f>
        <v>9726.87</v>
      </c>
    </row>
    <row r="29" spans="1:8" s="238" customFormat="1" ht="14.25">
      <c r="A29" s="238" t="s">
        <v>55</v>
      </c>
      <c r="B29" s="249">
        <f>'Balance Sheet (pg 1)'!D15</f>
        <v>282394.17000000004</v>
      </c>
      <c r="C29" s="249">
        <v>0</v>
      </c>
      <c r="D29" s="249">
        <v>0</v>
      </c>
      <c r="E29" s="249">
        <v>0</v>
      </c>
      <c r="F29" s="249">
        <v>0</v>
      </c>
      <c r="G29" s="249">
        <f>SUM(B29:F29)</f>
        <v>282394.17000000004</v>
      </c>
      <c r="H29" s="286"/>
    </row>
    <row r="30" spans="1:8" s="238" customFormat="1" ht="14.25">
      <c r="A30" s="238" t="s">
        <v>151</v>
      </c>
      <c r="B30" s="249">
        <f>B22+'[6]TB09-30-02(Final)'!$D$929-'[6]TB09-30-02(Final)'!$D$943</f>
        <v>48557.76</v>
      </c>
      <c r="C30" s="249">
        <f>C22</f>
        <v>-1051.68</v>
      </c>
      <c r="D30" s="249">
        <v>0</v>
      </c>
      <c r="E30" s="249">
        <v>0</v>
      </c>
      <c r="F30" s="249">
        <v>0</v>
      </c>
      <c r="G30" s="249">
        <f>SUM(B30:F30)</f>
        <v>47506.08</v>
      </c>
      <c r="H30" s="286"/>
    </row>
    <row r="31" spans="1:8" s="238" customFormat="1" ht="15.75" thickBot="1">
      <c r="A31" s="238" t="s">
        <v>42</v>
      </c>
      <c r="B31" s="250">
        <f aca="true" t="shared" si="4" ref="B31:G31">SUM(B28:B30)</f>
        <v>330951.93000000005</v>
      </c>
      <c r="C31" s="250">
        <f t="shared" si="4"/>
        <v>8675.19</v>
      </c>
      <c r="D31" s="250">
        <f t="shared" si="4"/>
        <v>0</v>
      </c>
      <c r="E31" s="250">
        <f t="shared" si="4"/>
        <v>0</v>
      </c>
      <c r="F31" s="250">
        <f t="shared" si="4"/>
        <v>0</v>
      </c>
      <c r="G31" s="282">
        <f t="shared" si="4"/>
        <v>339627.12000000005</v>
      </c>
      <c r="H31" s="286"/>
    </row>
    <row r="32" spans="2:7" s="238" customFormat="1" ht="15" thickTop="1">
      <c r="B32" s="249"/>
      <c r="C32" s="249"/>
      <c r="D32" s="249"/>
      <c r="E32" s="249"/>
      <c r="F32" s="249"/>
      <c r="G32" s="249"/>
    </row>
    <row r="33" spans="1:7" s="238" customFormat="1" ht="15">
      <c r="A33" s="243" t="s">
        <v>56</v>
      </c>
      <c r="B33" s="251"/>
      <c r="C33" s="251"/>
      <c r="D33" s="251"/>
      <c r="E33" s="251"/>
      <c r="F33" s="249"/>
      <c r="G33" s="249"/>
    </row>
    <row r="34" spans="1:7" s="238" customFormat="1" ht="14.25">
      <c r="A34" s="238" t="s">
        <v>57</v>
      </c>
      <c r="B34" s="249">
        <f>'Earned Incurred YTD (pg 6)'!B49</f>
        <v>17083.95</v>
      </c>
      <c r="C34" s="249">
        <v>0</v>
      </c>
      <c r="D34" s="249">
        <v>0</v>
      </c>
      <c r="E34" s="249">
        <v>0</v>
      </c>
      <c r="F34" s="249">
        <v>0</v>
      </c>
      <c r="G34" s="249">
        <f>SUM(B34:F34)</f>
        <v>17083.95</v>
      </c>
    </row>
    <row r="35" spans="1:9" s="238" customFormat="1" ht="14.25">
      <c r="A35" s="238" t="s">
        <v>58</v>
      </c>
      <c r="B35" s="249">
        <v>0</v>
      </c>
      <c r="C35" s="249">
        <f>'[5]Equity YTD (pg 4)'!$C$35</f>
        <v>394276.39</v>
      </c>
      <c r="D35" s="249">
        <v>0</v>
      </c>
      <c r="E35" s="249">
        <v>0</v>
      </c>
      <c r="F35" s="249">
        <v>0</v>
      </c>
      <c r="G35" s="249">
        <f>SUM(B35:F35)</f>
        <v>394276.39</v>
      </c>
      <c r="H35" s="286"/>
      <c r="I35" s="286"/>
    </row>
    <row r="36" spans="1:7" s="238" customFormat="1" ht="15.75" thickBot="1">
      <c r="A36" s="238" t="s">
        <v>42</v>
      </c>
      <c r="B36" s="250">
        <f aca="true" t="shared" si="5" ref="B36:G36">SUM(B34:B35)</f>
        <v>17083.95</v>
      </c>
      <c r="C36" s="250">
        <f t="shared" si="5"/>
        <v>394276.39</v>
      </c>
      <c r="D36" s="250">
        <f t="shared" si="5"/>
        <v>0</v>
      </c>
      <c r="E36" s="250">
        <f t="shared" si="5"/>
        <v>0</v>
      </c>
      <c r="F36" s="250">
        <f t="shared" si="5"/>
        <v>0</v>
      </c>
      <c r="G36" s="282">
        <f t="shared" si="5"/>
        <v>411360.34</v>
      </c>
    </row>
    <row r="37" spans="2:7" s="238" customFormat="1" ht="15.75" thickTop="1">
      <c r="B37" s="249"/>
      <c r="C37" s="249"/>
      <c r="D37" s="249"/>
      <c r="E37" s="249"/>
      <c r="F37" s="249"/>
      <c r="G37" s="257"/>
    </row>
    <row r="38" spans="1:16" s="4" customFormat="1" ht="15" hidden="1">
      <c r="A38" s="258" t="s">
        <v>166</v>
      </c>
      <c r="B38" s="249"/>
      <c r="C38" s="249"/>
      <c r="D38" s="249"/>
      <c r="E38" s="249"/>
      <c r="F38" s="249"/>
      <c r="G38" s="249"/>
      <c r="H38" s="259"/>
      <c r="I38" s="259"/>
      <c r="J38" s="259"/>
      <c r="K38" s="259"/>
      <c r="L38" s="259"/>
      <c r="M38" s="259"/>
      <c r="N38" s="259"/>
      <c r="O38" s="259"/>
      <c r="P38" s="259"/>
    </row>
    <row r="39" spans="1:16" s="4" customFormat="1" ht="14.25" hidden="1">
      <c r="A39" s="4" t="s">
        <v>165</v>
      </c>
      <c r="B39" s="249">
        <v>0</v>
      </c>
      <c r="C39" s="249">
        <f>-'[1]TB09-30-02(Final)'!D272</f>
        <v>0</v>
      </c>
      <c r="D39" s="249">
        <v>0</v>
      </c>
      <c r="E39" s="249">
        <v>0</v>
      </c>
      <c r="F39" s="249">
        <v>0</v>
      </c>
      <c r="G39" s="252">
        <f>SUM(B39:F39)</f>
        <v>0</v>
      </c>
      <c r="H39" s="259"/>
      <c r="I39" s="259"/>
      <c r="J39" s="259"/>
      <c r="K39" s="259"/>
      <c r="L39" s="259"/>
      <c r="M39" s="259"/>
      <c r="N39" s="259"/>
      <c r="O39" s="259"/>
      <c r="P39" s="259"/>
    </row>
    <row r="40" spans="1:16" s="4" customFormat="1" ht="14.25" hidden="1">
      <c r="A40" s="4" t="s">
        <v>162</v>
      </c>
      <c r="B40" s="249">
        <v>0</v>
      </c>
      <c r="C40" s="249">
        <v>0</v>
      </c>
      <c r="D40" s="249">
        <v>0</v>
      </c>
      <c r="E40" s="249">
        <v>0</v>
      </c>
      <c r="F40" s="249"/>
      <c r="G40" s="252">
        <f>SUM(C40:F40)</f>
        <v>0</v>
      </c>
      <c r="H40" s="259"/>
      <c r="I40" s="259"/>
      <c r="J40" s="259"/>
      <c r="K40" s="259"/>
      <c r="L40" s="259"/>
      <c r="M40" s="259"/>
      <c r="N40" s="259"/>
      <c r="O40" s="259"/>
      <c r="P40" s="259"/>
    </row>
    <row r="41" spans="1:7" s="4" customFormat="1" ht="15" hidden="1">
      <c r="A41" s="4" t="s">
        <v>42</v>
      </c>
      <c r="B41" s="256">
        <f>SUM(B39:B40)</f>
        <v>0</v>
      </c>
      <c r="C41" s="256">
        <f>SUM(C39:C40)</f>
        <v>0</v>
      </c>
      <c r="D41" s="256">
        <f>SUM(D39:D40)</f>
        <v>0</v>
      </c>
      <c r="E41" s="250">
        <f>SUM(E39:E40)</f>
        <v>0</v>
      </c>
      <c r="F41" s="256">
        <f>SUM(F39:F40)</f>
        <v>0</v>
      </c>
      <c r="G41" s="260">
        <f>SUM(B41:F41)</f>
        <v>0</v>
      </c>
    </row>
    <row r="42" spans="2:7" s="238" customFormat="1" ht="15" hidden="1">
      <c r="B42" s="249"/>
      <c r="C42" s="249"/>
      <c r="D42" s="249"/>
      <c r="E42" s="249"/>
      <c r="F42" s="249"/>
      <c r="G42" s="257"/>
    </row>
    <row r="43" spans="1:7" s="238" customFormat="1" ht="19.5" customHeight="1" thickBot="1">
      <c r="A43" s="243" t="s">
        <v>60</v>
      </c>
      <c r="B43" s="256">
        <f aca="true" t="shared" si="6" ref="B43:G43">B25-B31+B36+B41</f>
        <v>7043091.000000005</v>
      </c>
      <c r="C43" s="256">
        <f t="shared" si="6"/>
        <v>-9749416.339999998</v>
      </c>
      <c r="D43" s="256">
        <f t="shared" si="6"/>
        <v>-1454441.6400000001</v>
      </c>
      <c r="E43" s="256">
        <f t="shared" si="6"/>
        <v>-218434.91</v>
      </c>
      <c r="F43" s="256">
        <f t="shared" si="6"/>
        <v>-143108.18000000002</v>
      </c>
      <c r="G43" s="282">
        <f t="shared" si="6"/>
        <v>-4522310.069999996</v>
      </c>
    </row>
    <row r="44" spans="2:7" s="238" customFormat="1" ht="15" thickTop="1">
      <c r="B44" s="249"/>
      <c r="C44" s="249"/>
      <c r="D44" s="249"/>
      <c r="E44" s="249"/>
      <c r="F44" s="249"/>
      <c r="G44" s="249"/>
    </row>
    <row r="45" spans="1:7" s="238" customFormat="1" ht="15">
      <c r="A45" s="261" t="s">
        <v>61</v>
      </c>
      <c r="B45" s="249"/>
      <c r="C45" s="249"/>
      <c r="D45" s="249"/>
      <c r="E45" s="249"/>
      <c r="F45" s="249"/>
      <c r="G45" s="249"/>
    </row>
    <row r="46" spans="1:7" s="238" customFormat="1" ht="14.25">
      <c r="A46" s="238" t="s">
        <v>14</v>
      </c>
      <c r="B46" s="249">
        <f>'Premiums YTD (pg 8)'!B18</f>
        <v>8897126</v>
      </c>
      <c r="C46" s="249">
        <f>'Premiums YTD (pg 8)'!C18</f>
        <v>0</v>
      </c>
      <c r="D46" s="249">
        <f>'Premiums YTD (pg 8)'!D18</f>
        <v>0</v>
      </c>
      <c r="E46" s="249">
        <f>'Premiums YTD (pg 8)'!E18</f>
        <v>0</v>
      </c>
      <c r="F46" s="249">
        <f>'Premiums YTD (pg 8)'!F18</f>
        <v>0</v>
      </c>
      <c r="G46" s="249">
        <f>SUM(B46:F46)</f>
        <v>8897126</v>
      </c>
    </row>
    <row r="47" spans="1:7" s="238" customFormat="1" ht="14.25">
      <c r="A47" s="238" t="s">
        <v>62</v>
      </c>
      <c r="B47" s="249">
        <f>'Losses Incurred YTD (pg 10)'!B18</f>
        <v>4404122.38</v>
      </c>
      <c r="C47" s="249">
        <f>'Losses Incurred YTD (pg 10)'!C18</f>
        <v>932657.46</v>
      </c>
      <c r="D47" s="249">
        <f>'Losses Incurred YTD (pg 10)'!D18</f>
        <v>172030</v>
      </c>
      <c r="E47" s="249">
        <f>'Losses Incurred YTD (pg 10)'!E18</f>
        <v>369.82</v>
      </c>
      <c r="F47" s="249">
        <f>'Losses Incurred YTD (pg 10)'!F18</f>
        <v>78297.03</v>
      </c>
      <c r="G47" s="249">
        <f>SUM(B47:F47)</f>
        <v>5587476.69</v>
      </c>
    </row>
    <row r="48" spans="1:7" s="238" customFormat="1" ht="14.25">
      <c r="A48" s="238" t="s">
        <v>63</v>
      </c>
      <c r="B48" s="249">
        <f>'Loss Expenses YTD (pg 12)'!B18</f>
        <v>343248.24</v>
      </c>
      <c r="C48" s="249">
        <f>'Loss Expenses YTD (pg 12)'!C18</f>
        <v>103711.5</v>
      </c>
      <c r="D48" s="249">
        <f>'Loss Expenses YTD (pg 12)'!D18</f>
        <v>19129.739999999998</v>
      </c>
      <c r="E48" s="249">
        <f>'Loss Expenses YTD (pg 12)'!E18</f>
        <v>41.12</v>
      </c>
      <c r="F48" s="249">
        <f>'Loss Expenses YTD (pg 12)'!F18</f>
        <v>8706.62</v>
      </c>
      <c r="G48" s="249">
        <f>SUM(B48:F48)</f>
        <v>474837.22</v>
      </c>
    </row>
    <row r="49" spans="1:7" s="238" customFormat="1" ht="14.25">
      <c r="A49" s="238" t="s">
        <v>64</v>
      </c>
      <c r="B49" s="249">
        <f>'Earned Incurred YTD (pg 6)'!B42</f>
        <v>356304.20000000007</v>
      </c>
      <c r="C49" s="249">
        <v>0</v>
      </c>
      <c r="D49" s="249">
        <v>0</v>
      </c>
      <c r="E49" s="75">
        <v>0</v>
      </c>
      <c r="F49" s="249">
        <v>0</v>
      </c>
      <c r="G49" s="249">
        <f>SUM(B49:F49)</f>
        <v>356304.20000000007</v>
      </c>
    </row>
    <row r="50" spans="1:7" s="238" customFormat="1" ht="14.25">
      <c r="A50" s="238" t="s">
        <v>65</v>
      </c>
      <c r="B50" s="249">
        <f>'Earned Incurred YTD (pg 6)'!B33</f>
        <v>46320</v>
      </c>
      <c r="C50" s="249">
        <v>0</v>
      </c>
      <c r="D50" s="249">
        <v>0</v>
      </c>
      <c r="E50" s="75">
        <v>0</v>
      </c>
      <c r="F50" s="249">
        <v>0</v>
      </c>
      <c r="G50" s="249">
        <f>SUM(B50:F50)</f>
        <v>46320</v>
      </c>
    </row>
    <row r="51" spans="1:7" s="238" customFormat="1" ht="15.75" thickBot="1">
      <c r="A51" s="246" t="s">
        <v>42</v>
      </c>
      <c r="B51" s="250">
        <f aca="true" t="shared" si="7" ref="B51:G51">SUM(B46:B50)</f>
        <v>14047120.819999998</v>
      </c>
      <c r="C51" s="250">
        <f t="shared" si="7"/>
        <v>1036368.96</v>
      </c>
      <c r="D51" s="250">
        <f t="shared" si="7"/>
        <v>191159.74</v>
      </c>
      <c r="E51" s="250">
        <f t="shared" si="7"/>
        <v>410.94</v>
      </c>
      <c r="F51" s="250">
        <f t="shared" si="7"/>
        <v>87003.65</v>
      </c>
      <c r="G51" s="282">
        <f t="shared" si="7"/>
        <v>15362064.110000001</v>
      </c>
    </row>
    <row r="52" spans="2:7" s="238" customFormat="1" ht="15" thickTop="1">
      <c r="B52" s="249"/>
      <c r="C52" s="249"/>
      <c r="D52" s="249"/>
      <c r="E52" s="249"/>
      <c r="F52" s="249"/>
      <c r="G52" s="249"/>
    </row>
    <row r="53" spans="1:7" s="238" customFormat="1" ht="15">
      <c r="A53" s="261" t="s">
        <v>66</v>
      </c>
      <c r="B53" s="262"/>
      <c r="C53" s="262"/>
      <c r="D53" s="262"/>
      <c r="E53" s="249"/>
      <c r="F53" s="249"/>
      <c r="G53" s="249"/>
    </row>
    <row r="54" spans="1:7" s="238" customFormat="1" ht="14.25">
      <c r="A54" s="238" t="s">
        <v>14</v>
      </c>
      <c r="B54" s="249">
        <f>'Premiums YTD (pg 8)'!B24</f>
        <v>0</v>
      </c>
      <c r="C54" s="249">
        <f>'Premiums YTD (pg 8)'!C24</f>
        <v>8315559</v>
      </c>
      <c r="D54" s="249">
        <f>'Premiums YTD (pg 8)'!D24</f>
        <v>0</v>
      </c>
      <c r="E54" s="249">
        <f>'Premiums YTD (pg 8)'!E24</f>
        <v>0</v>
      </c>
      <c r="F54" s="249">
        <f>'Premiums YTD (pg 8)'!F24</f>
        <v>0</v>
      </c>
      <c r="G54" s="249">
        <f>SUM(B54:F54)</f>
        <v>8315559</v>
      </c>
    </row>
    <row r="55" spans="1:7" s="238" customFormat="1" ht="14.25">
      <c r="A55" s="238" t="s">
        <v>62</v>
      </c>
      <c r="B55" s="249">
        <f>'Losses Incurred YTD (pg 10)'!B24</f>
        <v>0</v>
      </c>
      <c r="C55" s="249">
        <f>'Losses Incurred YTD (pg 10)'!C24</f>
        <v>3925343.4699999997</v>
      </c>
      <c r="D55" s="249">
        <f>'Losses Incurred YTD (pg 10)'!D24</f>
        <v>1727311.2</v>
      </c>
      <c r="E55" s="249">
        <f>'Losses Incurred YTD (pg 10)'!E24</f>
        <v>251894</v>
      </c>
      <c r="F55" s="249">
        <f>'Losses Incurred YTD (pg 10)'!F24</f>
        <v>241870.03</v>
      </c>
      <c r="G55" s="249">
        <f>SUM(B55:F55)</f>
        <v>6146418.7</v>
      </c>
    </row>
    <row r="56" spans="1:7" s="238" customFormat="1" ht="14.25">
      <c r="A56" s="238" t="s">
        <v>67</v>
      </c>
      <c r="B56" s="249">
        <f>'Loss Expenses YTD (pg 12)'!B24</f>
        <v>0</v>
      </c>
      <c r="C56" s="249">
        <f>'Loss Expenses YTD (pg 12)'!C24</f>
        <v>304597.11</v>
      </c>
      <c r="D56" s="249">
        <f>'Loss Expenses YTD (pg 12)'!D24</f>
        <v>196049.82</v>
      </c>
      <c r="E56" s="249">
        <f>'Loss Expenses YTD (pg 12)'!E24</f>
        <v>28589.98</v>
      </c>
      <c r="F56" s="249">
        <f>'Loss Expenses YTD (pg 12)'!F24</f>
        <v>27452.25</v>
      </c>
      <c r="G56" s="249">
        <f>SUM(B56:F56)</f>
        <v>556689.16</v>
      </c>
    </row>
    <row r="57" spans="1:7" s="238" customFormat="1" ht="14.25">
      <c r="A57" s="238" t="s">
        <v>64</v>
      </c>
      <c r="B57" s="249">
        <v>0</v>
      </c>
      <c r="C57" s="249">
        <f>'Earned Incurred YTD (pg 6)'!B43</f>
        <v>486308.19</v>
      </c>
      <c r="D57" s="249">
        <v>0</v>
      </c>
      <c r="E57" s="249">
        <v>0</v>
      </c>
      <c r="F57" s="249">
        <v>0</v>
      </c>
      <c r="G57" s="249">
        <f>SUM(B57:F57)</f>
        <v>486308.19</v>
      </c>
    </row>
    <row r="58" spans="1:7" s="238" customFormat="1" ht="14.25">
      <c r="A58" s="238" t="s">
        <v>65</v>
      </c>
      <c r="B58" s="249">
        <v>0</v>
      </c>
      <c r="C58" s="249">
        <f>'Earned Incurred YTD (pg 6)'!B34</f>
        <v>44400</v>
      </c>
      <c r="D58" s="249">
        <v>0</v>
      </c>
      <c r="E58" s="249">
        <v>0</v>
      </c>
      <c r="F58" s="249">
        <v>0</v>
      </c>
      <c r="G58" s="249">
        <f>SUM(B58:F58)</f>
        <v>44400</v>
      </c>
    </row>
    <row r="59" spans="1:7" s="238" customFormat="1" ht="15.75" thickBot="1">
      <c r="A59" s="238" t="s">
        <v>42</v>
      </c>
      <c r="B59" s="250">
        <f aca="true" t="shared" si="8" ref="B59:G59">SUM(B54:B58)</f>
        <v>0</v>
      </c>
      <c r="C59" s="250">
        <f t="shared" si="8"/>
        <v>13076207.769999998</v>
      </c>
      <c r="D59" s="250">
        <f t="shared" si="8"/>
        <v>1923361.02</v>
      </c>
      <c r="E59" s="250">
        <f t="shared" si="8"/>
        <v>280483.98</v>
      </c>
      <c r="F59" s="250">
        <f t="shared" si="8"/>
        <v>269322.28</v>
      </c>
      <c r="G59" s="282">
        <f t="shared" si="8"/>
        <v>15549375.049999999</v>
      </c>
    </row>
    <row r="60" spans="2:7" s="238" customFormat="1" ht="15" thickTop="1">
      <c r="B60" s="263"/>
      <c r="C60" s="263"/>
      <c r="D60" s="263"/>
      <c r="E60" s="75"/>
      <c r="F60" s="75"/>
      <c r="G60" s="75"/>
    </row>
    <row r="61" spans="1:7" s="266" customFormat="1" ht="15.75" thickBot="1">
      <c r="A61" s="264" t="s">
        <v>68</v>
      </c>
      <c r="B61" s="265">
        <f>B43-B51+B59</f>
        <v>-7004029.819999994</v>
      </c>
      <c r="C61" s="265">
        <f>C43-C51+C59</f>
        <v>2290422.4700000007</v>
      </c>
      <c r="D61" s="265">
        <f>D43-D51+D59</f>
        <v>277759.6399999999</v>
      </c>
      <c r="E61" s="265">
        <f>E43-E51+E59</f>
        <v>61638.129999999976</v>
      </c>
      <c r="F61" s="265">
        <f>F43-F51+F59</f>
        <v>39210.45000000001</v>
      </c>
      <c r="G61" s="265">
        <f>SUM(B61:F61)</f>
        <v>-4334999.129999993</v>
      </c>
    </row>
    <row r="62" spans="2:7" s="238" customFormat="1" ht="15" thickTop="1">
      <c r="B62" s="263"/>
      <c r="C62" s="263"/>
      <c r="D62" s="263"/>
      <c r="E62" s="75"/>
      <c r="F62" s="75"/>
      <c r="G62" s="75"/>
    </row>
    <row r="63" spans="2:9" s="238" customFormat="1" ht="14.25">
      <c r="B63" s="263"/>
      <c r="C63" s="263"/>
      <c r="D63" s="263"/>
      <c r="E63" s="75"/>
      <c r="F63" s="75"/>
      <c r="G63" s="75"/>
      <c r="H63" s="286"/>
      <c r="I63" s="286"/>
    </row>
    <row r="64" spans="2:7" s="238" customFormat="1" ht="14.25">
      <c r="B64" s="263"/>
      <c r="C64" s="263"/>
      <c r="D64" s="263"/>
      <c r="E64" s="75"/>
      <c r="F64" s="75"/>
      <c r="G64" s="75"/>
    </row>
    <row r="65" spans="2:7" s="238" customFormat="1" ht="14.25">
      <c r="B65" s="263"/>
      <c r="C65" s="263"/>
      <c r="D65" s="263"/>
      <c r="E65" s="75"/>
      <c r="F65" s="75"/>
      <c r="G65" s="75"/>
    </row>
    <row r="66" spans="2:7" s="238" customFormat="1" ht="14.25">
      <c r="B66" s="263"/>
      <c r="C66" s="263"/>
      <c r="D66" s="263"/>
      <c r="E66" s="75"/>
      <c r="F66" s="75"/>
      <c r="G66" s="75"/>
    </row>
    <row r="67" spans="2:7" s="238" customFormat="1" ht="14.25">
      <c r="B67" s="263"/>
      <c r="C67" s="263"/>
      <c r="D67" s="263"/>
      <c r="E67" s="75"/>
      <c r="F67" s="75"/>
      <c r="G67" s="75"/>
    </row>
    <row r="68" spans="2:7" s="238" customFormat="1" ht="14.25">
      <c r="B68" s="263"/>
      <c r="C68" s="263"/>
      <c r="D68" s="263"/>
      <c r="E68" s="75"/>
      <c r="F68" s="75"/>
      <c r="G68" s="75"/>
    </row>
    <row r="69" spans="2:7" s="238" customFormat="1" ht="14.25">
      <c r="B69" s="263"/>
      <c r="C69" s="263"/>
      <c r="D69" s="263"/>
      <c r="E69" s="75"/>
      <c r="F69" s="75"/>
      <c r="G69" s="75"/>
    </row>
    <row r="70" spans="2:7" s="238" customFormat="1" ht="14.25">
      <c r="B70" s="263"/>
      <c r="C70" s="263"/>
      <c r="D70" s="263"/>
      <c r="E70" s="75"/>
      <c r="F70" s="75"/>
      <c r="G70" s="75"/>
    </row>
    <row r="71" spans="2:7" s="238" customFormat="1" ht="14.25">
      <c r="B71" s="263"/>
      <c r="C71" s="263"/>
      <c r="D71" s="263"/>
      <c r="E71" s="75"/>
      <c r="F71" s="75"/>
      <c r="G71" s="75"/>
    </row>
    <row r="72" spans="2:7" s="238" customFormat="1" ht="14.25">
      <c r="B72" s="263"/>
      <c r="C72" s="263"/>
      <c r="D72" s="263"/>
      <c r="E72" s="75"/>
      <c r="F72" s="75"/>
      <c r="G72" s="75"/>
    </row>
    <row r="73" spans="2:7" s="238" customFormat="1" ht="14.25">
      <c r="B73" s="263"/>
      <c r="C73" s="263"/>
      <c r="D73" s="263"/>
      <c r="E73" s="75"/>
      <c r="F73" s="75"/>
      <c r="G73" s="75"/>
    </row>
    <row r="74" spans="2:7" s="238" customFormat="1" ht="14.25">
      <c r="B74" s="263"/>
      <c r="C74" s="263"/>
      <c r="D74" s="263"/>
      <c r="E74" s="75"/>
      <c r="F74" s="75"/>
      <c r="G74" s="75"/>
    </row>
    <row r="75" spans="2:7" s="238" customFormat="1" ht="14.25">
      <c r="B75" s="263"/>
      <c r="C75" s="263"/>
      <c r="D75" s="263"/>
      <c r="E75" s="75"/>
      <c r="F75" s="75"/>
      <c r="G75" s="75"/>
    </row>
    <row r="76" spans="2:7" s="238" customFormat="1" ht="14.25">
      <c r="B76" s="263"/>
      <c r="C76" s="263"/>
      <c r="D76" s="263"/>
      <c r="E76" s="75"/>
      <c r="F76" s="75"/>
      <c r="G76" s="75"/>
    </row>
    <row r="77" spans="2:7" s="238" customFormat="1" ht="14.25">
      <c r="B77" s="263"/>
      <c r="C77" s="263"/>
      <c r="D77" s="263"/>
      <c r="E77" s="75"/>
      <c r="F77" s="75"/>
      <c r="G77" s="75"/>
    </row>
    <row r="78" spans="2:7" s="238" customFormat="1" ht="14.25">
      <c r="B78" s="263"/>
      <c r="C78" s="263"/>
      <c r="D78" s="263"/>
      <c r="E78" s="75"/>
      <c r="F78" s="75"/>
      <c r="G78" s="75"/>
    </row>
    <row r="79" spans="2:7" s="238" customFormat="1" ht="14.25">
      <c r="B79" s="263"/>
      <c r="C79" s="263"/>
      <c r="D79" s="263"/>
      <c r="E79" s="75"/>
      <c r="F79" s="75"/>
      <c r="G79" s="75"/>
    </row>
    <row r="80" spans="2:7" s="238" customFormat="1" ht="14.25">
      <c r="B80" s="263"/>
      <c r="C80" s="263"/>
      <c r="D80" s="263"/>
      <c r="E80" s="75"/>
      <c r="F80" s="75"/>
      <c r="G80" s="75"/>
    </row>
    <row r="81" spans="2:7" s="238" customFormat="1" ht="14.25">
      <c r="B81" s="263"/>
      <c r="C81" s="263"/>
      <c r="D81" s="263"/>
      <c r="E81" s="75"/>
      <c r="F81" s="75"/>
      <c r="G81" s="75"/>
    </row>
    <row r="82" spans="2:7" s="238" customFormat="1" ht="14.25">
      <c r="B82" s="263"/>
      <c r="C82" s="263"/>
      <c r="D82" s="263"/>
      <c r="E82" s="75"/>
      <c r="F82" s="75"/>
      <c r="G82" s="75"/>
    </row>
    <row r="83" spans="2:7" s="238" customFormat="1" ht="14.25">
      <c r="B83" s="263"/>
      <c r="C83" s="263"/>
      <c r="D83" s="263"/>
      <c r="E83" s="75"/>
      <c r="F83" s="75"/>
      <c r="G83" s="75"/>
    </row>
    <row r="84" spans="2:7" s="238" customFormat="1" ht="14.25">
      <c r="B84" s="263"/>
      <c r="C84" s="263"/>
      <c r="D84" s="263"/>
      <c r="E84" s="75"/>
      <c r="F84" s="75"/>
      <c r="G84" s="75"/>
    </row>
    <row r="85" spans="2:7" s="238" customFormat="1" ht="14.25">
      <c r="B85" s="263"/>
      <c r="C85" s="263"/>
      <c r="D85" s="263"/>
      <c r="E85" s="75"/>
      <c r="F85" s="75"/>
      <c r="G85" s="75"/>
    </row>
    <row r="86" spans="2:7" s="238" customFormat="1" ht="14.25">
      <c r="B86" s="263"/>
      <c r="C86" s="263"/>
      <c r="D86" s="263"/>
      <c r="E86" s="75"/>
      <c r="F86" s="75"/>
      <c r="G86" s="75"/>
    </row>
    <row r="87" spans="2:7" s="238" customFormat="1" ht="14.25">
      <c r="B87" s="263"/>
      <c r="C87" s="263"/>
      <c r="D87" s="263"/>
      <c r="E87" s="75"/>
      <c r="F87" s="75"/>
      <c r="G87" s="75"/>
    </row>
    <row r="88" spans="2:7" s="238" customFormat="1" ht="14.25">
      <c r="B88" s="263"/>
      <c r="C88" s="263"/>
      <c r="D88" s="263"/>
      <c r="E88" s="75"/>
      <c r="F88" s="75"/>
      <c r="G88" s="75"/>
    </row>
    <row r="89" spans="2:7" s="238" customFormat="1" ht="14.25">
      <c r="B89" s="263"/>
      <c r="C89" s="263"/>
      <c r="D89" s="263"/>
      <c r="E89" s="75"/>
      <c r="F89" s="75"/>
      <c r="G89" s="75"/>
    </row>
    <row r="90" spans="2:7" s="238" customFormat="1" ht="14.25">
      <c r="B90" s="263"/>
      <c r="C90" s="263"/>
      <c r="D90" s="263"/>
      <c r="E90" s="75"/>
      <c r="F90" s="75"/>
      <c r="G90" s="75"/>
    </row>
    <row r="91" spans="2:7" s="238" customFormat="1" ht="14.25">
      <c r="B91" s="263"/>
      <c r="C91" s="263"/>
      <c r="D91" s="263"/>
      <c r="E91" s="75"/>
      <c r="F91" s="75"/>
      <c r="G91" s="75"/>
    </row>
    <row r="92" spans="2:7" s="238" customFormat="1" ht="14.25">
      <c r="B92" s="263"/>
      <c r="C92" s="263"/>
      <c r="D92" s="263"/>
      <c r="E92" s="75"/>
      <c r="F92" s="75"/>
      <c r="G92" s="75"/>
    </row>
    <row r="93" spans="2:7" s="238" customFormat="1" ht="14.25">
      <c r="B93" s="263"/>
      <c r="C93" s="263"/>
      <c r="D93" s="263"/>
      <c r="E93" s="75"/>
      <c r="F93" s="75"/>
      <c r="G93" s="75"/>
    </row>
    <row r="94" spans="2:7" s="238" customFormat="1" ht="14.25">
      <c r="B94" s="263"/>
      <c r="C94" s="263"/>
      <c r="D94" s="263"/>
      <c r="E94" s="75"/>
      <c r="F94" s="75"/>
      <c r="G94" s="75"/>
    </row>
    <row r="95" spans="2:7" s="238" customFormat="1" ht="14.25">
      <c r="B95" s="263"/>
      <c r="C95" s="263"/>
      <c r="D95" s="263"/>
      <c r="E95" s="75"/>
      <c r="F95" s="75"/>
      <c r="G95" s="75"/>
    </row>
    <row r="96" spans="2:7" s="238" customFormat="1" ht="14.25">
      <c r="B96" s="263"/>
      <c r="C96" s="263"/>
      <c r="D96" s="263"/>
      <c r="E96" s="75"/>
      <c r="F96" s="75"/>
      <c r="G96" s="75"/>
    </row>
    <row r="97" spans="2:7" s="238" customFormat="1" ht="14.25">
      <c r="B97" s="263"/>
      <c r="C97" s="263"/>
      <c r="D97" s="263"/>
      <c r="E97" s="75"/>
      <c r="F97" s="75"/>
      <c r="G97" s="75"/>
    </row>
    <row r="98" spans="2:7" s="238" customFormat="1" ht="14.25">
      <c r="B98" s="263"/>
      <c r="C98" s="263"/>
      <c r="D98" s="263"/>
      <c r="E98" s="75"/>
      <c r="F98" s="75"/>
      <c r="G98" s="75"/>
    </row>
    <row r="99" spans="2:7" s="238" customFormat="1" ht="14.25">
      <c r="B99" s="263"/>
      <c r="C99" s="263"/>
      <c r="D99" s="263"/>
      <c r="E99" s="75"/>
      <c r="F99" s="75"/>
      <c r="G99" s="75"/>
    </row>
    <row r="100" spans="2:7" s="238" customFormat="1" ht="14.25">
      <c r="B100" s="263"/>
      <c r="C100" s="263"/>
      <c r="D100" s="263"/>
      <c r="E100" s="75"/>
      <c r="F100" s="75"/>
      <c r="G100" s="75"/>
    </row>
    <row r="101" spans="2:7" s="238" customFormat="1" ht="14.25">
      <c r="B101" s="263"/>
      <c r="C101" s="263"/>
      <c r="D101" s="263"/>
      <c r="E101" s="75"/>
      <c r="F101" s="75"/>
      <c r="G101" s="75"/>
    </row>
    <row r="102" spans="2:7" s="238" customFormat="1" ht="14.25">
      <c r="B102" s="263"/>
      <c r="C102" s="263"/>
      <c r="D102" s="263"/>
      <c r="E102" s="75"/>
      <c r="F102" s="75"/>
      <c r="G102" s="75"/>
    </row>
    <row r="103" spans="2:7" s="238" customFormat="1" ht="14.25">
      <c r="B103" s="263"/>
      <c r="C103" s="263"/>
      <c r="D103" s="263"/>
      <c r="E103" s="75"/>
      <c r="F103" s="75"/>
      <c r="G103" s="75"/>
    </row>
    <row r="104" spans="2:7" s="238" customFormat="1" ht="14.25">
      <c r="B104" s="263"/>
      <c r="C104" s="263"/>
      <c r="D104" s="263"/>
      <c r="E104" s="75"/>
      <c r="F104" s="75"/>
      <c r="G104" s="75"/>
    </row>
    <row r="105" spans="2:7" s="238" customFormat="1" ht="14.25">
      <c r="B105" s="263"/>
      <c r="C105" s="263"/>
      <c r="D105" s="263"/>
      <c r="E105" s="75"/>
      <c r="F105" s="75"/>
      <c r="G105" s="75"/>
    </row>
    <row r="106" spans="2:7" s="238" customFormat="1" ht="14.25">
      <c r="B106" s="263"/>
      <c r="C106" s="263"/>
      <c r="D106" s="263"/>
      <c r="E106" s="75"/>
      <c r="F106" s="75"/>
      <c r="G106" s="75"/>
    </row>
    <row r="107" spans="2:7" s="238" customFormat="1" ht="14.25">
      <c r="B107" s="263"/>
      <c r="C107" s="263"/>
      <c r="D107" s="263"/>
      <c r="E107" s="75"/>
      <c r="F107" s="75"/>
      <c r="G107" s="75"/>
    </row>
    <row r="108" spans="2:7" s="238" customFormat="1" ht="14.25">
      <c r="B108" s="263"/>
      <c r="C108" s="263"/>
      <c r="D108" s="263"/>
      <c r="E108" s="75"/>
      <c r="F108" s="75"/>
      <c r="G108" s="75"/>
    </row>
    <row r="109" spans="2:7" s="238" customFormat="1" ht="14.25">
      <c r="B109" s="263"/>
      <c r="C109" s="263"/>
      <c r="D109" s="263"/>
      <c r="E109" s="75"/>
      <c r="F109" s="75"/>
      <c r="G109" s="75"/>
    </row>
    <row r="110" spans="2:7" s="238" customFormat="1" ht="14.25">
      <c r="B110" s="263"/>
      <c r="C110" s="263"/>
      <c r="D110" s="263"/>
      <c r="E110" s="75"/>
      <c r="F110" s="75"/>
      <c r="G110" s="75"/>
    </row>
    <row r="111" spans="2:7" s="238" customFormat="1" ht="14.25">
      <c r="B111" s="263"/>
      <c r="C111" s="263"/>
      <c r="D111" s="263"/>
      <c r="E111" s="75"/>
      <c r="F111" s="75"/>
      <c r="G111" s="75"/>
    </row>
    <row r="112" spans="2:7" s="238" customFormat="1" ht="14.25">
      <c r="B112" s="263"/>
      <c r="C112" s="263"/>
      <c r="D112" s="263"/>
      <c r="E112" s="75"/>
      <c r="F112" s="75"/>
      <c r="G112" s="75"/>
    </row>
    <row r="113" spans="2:7" s="238" customFormat="1" ht="14.25">
      <c r="B113" s="263"/>
      <c r="C113" s="263"/>
      <c r="D113" s="263"/>
      <c r="E113" s="75"/>
      <c r="F113" s="75"/>
      <c r="G113" s="75"/>
    </row>
    <row r="114" spans="2:7" s="238" customFormat="1" ht="14.25">
      <c r="B114" s="263"/>
      <c r="C114" s="263"/>
      <c r="D114" s="263"/>
      <c r="E114" s="75"/>
      <c r="F114" s="75"/>
      <c r="G114" s="75"/>
    </row>
    <row r="115" spans="2:7" s="238" customFormat="1" ht="14.25">
      <c r="B115" s="263"/>
      <c r="C115" s="263"/>
      <c r="D115" s="263"/>
      <c r="E115" s="75"/>
      <c r="F115" s="75"/>
      <c r="G115" s="75"/>
    </row>
    <row r="116" spans="2:7" s="238" customFormat="1" ht="14.25">
      <c r="B116" s="263"/>
      <c r="C116" s="263"/>
      <c r="D116" s="263"/>
      <c r="E116" s="75"/>
      <c r="F116" s="75"/>
      <c r="G116" s="75"/>
    </row>
  </sheetData>
  <mergeCells count="4">
    <mergeCell ref="A1:G1"/>
    <mergeCell ref="A2:G2"/>
    <mergeCell ref="A3:G3"/>
    <mergeCell ref="A4:G4"/>
  </mergeCells>
  <printOptions horizontalCentered="1"/>
  <pageMargins left="0.25" right="0.25" top="0.75" bottom="0.5" header="0.5" footer="0"/>
  <pageSetup horizontalDpi="600" verticalDpi="600" orientation="portrait" scale="75" r:id="rId1"/>
  <headerFooter alignWithMargins="0">
    <oddFooter>&amp;C&amp;"Century Schoolbook,Regular"Page 4&amp;"Arial,Regular"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1"/>
  <sheetViews>
    <sheetView zoomScale="75" zoomScaleNormal="75" workbookViewId="0" topLeftCell="A39">
      <selection activeCell="D54" sqref="A1:D54"/>
    </sheetView>
  </sheetViews>
  <sheetFormatPr defaultColWidth="9.140625" defaultRowHeight="12.75"/>
  <cols>
    <col min="1" max="1" width="55.7109375" style="19" customWidth="1"/>
    <col min="2" max="4" width="19.7109375" style="162" customWidth="1"/>
    <col min="5" max="5" width="14.57421875" style="91" customWidth="1"/>
    <col min="6" max="6" width="12.00390625" style="19" bestFit="1" customWidth="1"/>
    <col min="7" max="16384" width="9.140625" style="19" customWidth="1"/>
  </cols>
  <sheetData>
    <row r="1" spans="1:5" s="102" customFormat="1" ht="27" customHeight="1">
      <c r="A1" s="305" t="s">
        <v>1</v>
      </c>
      <c r="B1" s="305"/>
      <c r="C1" s="305"/>
      <c r="D1" s="305"/>
      <c r="E1" s="101"/>
    </row>
    <row r="2" spans="1:5" s="27" customFormat="1" ht="18" customHeight="1">
      <c r="A2" s="306"/>
      <c r="B2" s="306"/>
      <c r="C2" s="306"/>
      <c r="D2" s="306"/>
      <c r="E2" s="90"/>
    </row>
    <row r="3" spans="1:5" s="27" customFormat="1" ht="15.75">
      <c r="A3" s="302" t="s">
        <v>175</v>
      </c>
      <c r="B3" s="302"/>
      <c r="C3" s="302"/>
      <c r="D3" s="302"/>
      <c r="E3" s="90"/>
    </row>
    <row r="4" spans="1:5" s="27" customFormat="1" ht="15.75">
      <c r="A4" s="302" t="s">
        <v>69</v>
      </c>
      <c r="B4" s="302"/>
      <c r="C4" s="302"/>
      <c r="D4" s="302"/>
      <c r="E4" s="90"/>
    </row>
    <row r="5" spans="1:5" s="27" customFormat="1" ht="15.75">
      <c r="A5" s="302" t="s">
        <v>178</v>
      </c>
      <c r="B5" s="302"/>
      <c r="C5" s="302"/>
      <c r="D5" s="302"/>
      <c r="E5" s="90"/>
    </row>
    <row r="6" spans="1:5" s="27" customFormat="1" ht="15" customHeight="1">
      <c r="A6" s="18"/>
      <c r="B6" s="273"/>
      <c r="C6" s="273"/>
      <c r="D6" s="273"/>
      <c r="E6" s="90"/>
    </row>
    <row r="7" spans="1:5" s="15" customFormat="1" ht="15" customHeight="1">
      <c r="A7" s="232"/>
      <c r="B7" s="137"/>
      <c r="C7" s="137"/>
      <c r="D7" s="137"/>
      <c r="E7" s="84"/>
    </row>
    <row r="8" spans="1:5" s="15" customFormat="1" ht="15">
      <c r="A8" s="233" t="s">
        <v>70</v>
      </c>
      <c r="B8" s="158" t="s">
        <v>182</v>
      </c>
      <c r="C8" s="163"/>
      <c r="D8" s="166"/>
      <c r="E8" s="84"/>
    </row>
    <row r="9" spans="1:5" s="15" customFormat="1" ht="15">
      <c r="A9" s="233"/>
      <c r="B9" s="159" t="s">
        <v>164</v>
      </c>
      <c r="C9" s="164"/>
      <c r="D9" s="167"/>
      <c r="E9" s="84"/>
    </row>
    <row r="10" spans="1:5" s="15" customFormat="1" ht="15">
      <c r="A10" s="80"/>
      <c r="B10" s="182" t="s">
        <v>10</v>
      </c>
      <c r="C10" s="186"/>
      <c r="D10" s="187"/>
      <c r="E10" s="84"/>
    </row>
    <row r="11" spans="1:5" s="15" customFormat="1" ht="15">
      <c r="A11" s="81" t="s">
        <v>71</v>
      </c>
      <c r="B11" s="183"/>
      <c r="C11" s="214">
        <f>'Premiums QTD (pg 7)'!G12</f>
        <v>4539297</v>
      </c>
      <c r="D11" s="168"/>
      <c r="E11" s="84"/>
    </row>
    <row r="12" spans="1:5" s="15" customFormat="1" ht="15">
      <c r="A12" s="81"/>
      <c r="B12" s="183"/>
      <c r="C12" s="75"/>
      <c r="D12" s="168"/>
      <c r="E12" s="84"/>
    </row>
    <row r="13" spans="1:5" s="15" customFormat="1" ht="14.25">
      <c r="A13" s="82" t="s">
        <v>72</v>
      </c>
      <c r="B13" s="183">
        <f>'Premiums QTD (pg 7)'!G18</f>
        <v>8897126</v>
      </c>
      <c r="C13" s="70"/>
      <c r="D13" s="168"/>
      <c r="E13" s="84"/>
    </row>
    <row r="14" spans="1:5" s="15" customFormat="1" ht="14.25">
      <c r="A14" s="82" t="s">
        <v>73</v>
      </c>
      <c r="B14" s="184">
        <f>'Premiums QTD (pg 7)'!G24</f>
        <v>8776992</v>
      </c>
      <c r="C14" s="70"/>
      <c r="D14" s="168"/>
      <c r="E14" s="84"/>
    </row>
    <row r="15" spans="1:5" s="15" customFormat="1" ht="15" customHeight="1">
      <c r="A15" s="82" t="s">
        <v>74</v>
      </c>
      <c r="B15" s="183"/>
      <c r="C15" s="160">
        <f>B14-B13</f>
        <v>-120134</v>
      </c>
      <c r="D15" s="168"/>
      <c r="E15" s="84"/>
    </row>
    <row r="16" spans="1:5" s="15" customFormat="1" ht="15" customHeight="1">
      <c r="A16" s="81" t="s">
        <v>75</v>
      </c>
      <c r="B16" s="183"/>
      <c r="C16" s="70"/>
      <c r="D16" s="215">
        <f>C11+C15</f>
        <v>4419163</v>
      </c>
      <c r="E16" s="72"/>
    </row>
    <row r="17" spans="1:5" s="15" customFormat="1" ht="14.25">
      <c r="A17" s="82" t="s">
        <v>76</v>
      </c>
      <c r="B17" s="183"/>
      <c r="C17" s="70">
        <f>'[2]Loss Exp Paid QTD (pg 16) '!E43</f>
        <v>3922962.2500000005</v>
      </c>
      <c r="D17" s="168"/>
      <c r="E17" s="84"/>
    </row>
    <row r="18" spans="1:5" s="15" customFormat="1" ht="14.25">
      <c r="A18" s="82" t="s">
        <v>156</v>
      </c>
      <c r="B18" s="183"/>
      <c r="C18" s="160">
        <f>-'[2]4Q02 TRIAL BALANCE'!D267</f>
        <v>6927.1900000000005</v>
      </c>
      <c r="D18" s="168"/>
      <c r="E18" s="84"/>
    </row>
    <row r="19" spans="1:5" s="15" customFormat="1" ht="15">
      <c r="A19" s="81" t="s">
        <v>78</v>
      </c>
      <c r="B19" s="183"/>
      <c r="C19" s="70">
        <f>C17-C18</f>
        <v>3916035.0600000005</v>
      </c>
      <c r="D19" s="168"/>
      <c r="E19" s="84"/>
    </row>
    <row r="20" spans="1:5" s="15" customFormat="1" ht="14.25">
      <c r="A20" s="82" t="s">
        <v>79</v>
      </c>
      <c r="B20" s="183">
        <f>'Losses Incurred QTD (pg 9)'!G18</f>
        <v>5587476.69</v>
      </c>
      <c r="C20" s="70" t="s">
        <v>10</v>
      </c>
      <c r="D20" s="168"/>
      <c r="E20" s="84"/>
    </row>
    <row r="21" spans="1:5" s="15" customFormat="1" ht="14.25">
      <c r="A21" s="82" t="s">
        <v>80</v>
      </c>
      <c r="B21" s="184">
        <f>'Losses Incurred QTD (pg 9)'!G24</f>
        <v>6371399.8</v>
      </c>
      <c r="C21" s="70"/>
      <c r="D21" s="168"/>
      <c r="E21" s="84"/>
    </row>
    <row r="22" spans="1:5" s="15" customFormat="1" ht="14.25">
      <c r="A22" s="82" t="s">
        <v>81</v>
      </c>
      <c r="B22" s="185"/>
      <c r="C22" s="160">
        <f>B20-B21</f>
        <v>-783923.1099999994</v>
      </c>
      <c r="D22" s="168"/>
      <c r="E22" s="84"/>
    </row>
    <row r="23" spans="1:6" s="15" customFormat="1" ht="15">
      <c r="A23" s="81" t="s">
        <v>82</v>
      </c>
      <c r="B23" s="183"/>
      <c r="C23" s="70"/>
      <c r="D23" s="168">
        <f>C19+C22</f>
        <v>3132111.950000001</v>
      </c>
      <c r="E23" s="72"/>
      <c r="F23" s="65"/>
    </row>
    <row r="24" spans="1:5" s="15" customFormat="1" ht="14.25">
      <c r="A24" s="82" t="s">
        <v>83</v>
      </c>
      <c r="B24" s="183"/>
      <c r="C24" s="70">
        <f>'[2]Loss Exp Paid QTD (pg 16) '!C43</f>
        <v>251021.32000000004</v>
      </c>
      <c r="D24" s="168"/>
      <c r="E24" s="84"/>
    </row>
    <row r="25" spans="1:5" s="15" customFormat="1" ht="14.25">
      <c r="A25" s="82" t="s">
        <v>84</v>
      </c>
      <c r="B25" s="183"/>
      <c r="C25" s="160">
        <f>'[2]Loss Exp Paid QTD (pg 16) '!I43</f>
        <v>235866.63999999998</v>
      </c>
      <c r="D25" s="168"/>
      <c r="E25" s="84"/>
    </row>
    <row r="26" spans="1:5" s="15" customFormat="1" ht="15">
      <c r="A26" s="81" t="s">
        <v>85</v>
      </c>
      <c r="B26" s="183"/>
      <c r="C26" s="70">
        <f>C24+C25</f>
        <v>486887.96</v>
      </c>
      <c r="D26" s="168"/>
      <c r="E26" s="84"/>
    </row>
    <row r="27" spans="1:5" s="15" customFormat="1" ht="14.25">
      <c r="A27" s="82" t="s">
        <v>86</v>
      </c>
      <c r="B27" s="183">
        <f>'Loss Expenses QTD (pg 11)'!G18</f>
        <v>474837.22000000003</v>
      </c>
      <c r="C27" s="70"/>
      <c r="D27" s="168"/>
      <c r="E27" s="84"/>
    </row>
    <row r="28" spans="1:5" s="15" customFormat="1" ht="14.25">
      <c r="A28" s="82" t="s">
        <v>87</v>
      </c>
      <c r="B28" s="184">
        <f>'Loss Expenses QTD (pg 11)'!G24</f>
        <v>522092.57999999996</v>
      </c>
      <c r="C28" s="70"/>
      <c r="D28" s="168"/>
      <c r="E28" s="84"/>
    </row>
    <row r="29" spans="1:5" s="15" customFormat="1" ht="14.25">
      <c r="A29" s="82" t="s">
        <v>88</v>
      </c>
      <c r="B29" s="183"/>
      <c r="C29" s="160">
        <f>B27-B28</f>
        <v>-47255.35999999993</v>
      </c>
      <c r="D29" s="168"/>
      <c r="E29" s="84"/>
    </row>
    <row r="30" spans="1:6" s="15" customFormat="1" ht="15">
      <c r="A30" s="81" t="s">
        <v>89</v>
      </c>
      <c r="B30" s="183"/>
      <c r="C30" s="70"/>
      <c r="D30" s="169">
        <f>C26+C29</f>
        <v>439632.6000000001</v>
      </c>
      <c r="E30" s="72"/>
      <c r="F30" s="65"/>
    </row>
    <row r="31" spans="1:5" s="15" customFormat="1" ht="15">
      <c r="A31" s="81" t="s">
        <v>90</v>
      </c>
      <c r="B31" s="183"/>
      <c r="C31" s="70"/>
      <c r="D31" s="216">
        <f>D23+D30</f>
        <v>3571744.550000001</v>
      </c>
      <c r="E31" s="84"/>
    </row>
    <row r="32" spans="1:6" s="15" customFormat="1" ht="14.25">
      <c r="A32" s="82" t="s">
        <v>91</v>
      </c>
      <c r="B32" s="183"/>
      <c r="C32" s="70">
        <v>0</v>
      </c>
      <c r="D32" s="168"/>
      <c r="E32" s="72"/>
      <c r="F32" s="65"/>
    </row>
    <row r="33" spans="1:5" s="15" customFormat="1" ht="14.25">
      <c r="A33" s="82" t="s">
        <v>92</v>
      </c>
      <c r="B33" s="183">
        <f>'Earned Incurred YTD (pg 6)'!B33</f>
        <v>46320</v>
      </c>
      <c r="C33" s="70"/>
      <c r="D33" s="168"/>
      <c r="E33" s="84"/>
    </row>
    <row r="34" spans="1:5" s="15" customFormat="1" ht="14.25">
      <c r="A34" s="82" t="s">
        <v>93</v>
      </c>
      <c r="B34" s="184">
        <f>'[5]Earned Incurred YTD (pg 6)'!$B$33</f>
        <v>34740</v>
      </c>
      <c r="C34" s="70" t="s">
        <v>10</v>
      </c>
      <c r="D34" s="168"/>
      <c r="E34" s="84"/>
    </row>
    <row r="35" spans="1:5" s="15" customFormat="1" ht="14.25">
      <c r="A35" s="82" t="s">
        <v>94</v>
      </c>
      <c r="B35" s="183"/>
      <c r="C35" s="160">
        <f>B33-B34</f>
        <v>11580</v>
      </c>
      <c r="D35" s="168"/>
      <c r="E35" s="84"/>
    </row>
    <row r="36" spans="1:5" s="15" customFormat="1" ht="14.25" hidden="1">
      <c r="A36" s="82"/>
      <c r="B36" s="183"/>
      <c r="C36" s="70"/>
      <c r="D36" s="168"/>
      <c r="E36" s="84"/>
    </row>
    <row r="37" spans="1:6" s="15" customFormat="1" ht="15">
      <c r="A37" s="81" t="s">
        <v>95</v>
      </c>
      <c r="B37" s="183"/>
      <c r="C37" s="70" t="s">
        <v>10</v>
      </c>
      <c r="D37" s="168">
        <f>C32+C35+C36</f>
        <v>11580</v>
      </c>
      <c r="E37" s="72"/>
      <c r="F37" s="65"/>
    </row>
    <row r="38" spans="1:5" s="15" customFormat="1" ht="15" customHeight="1">
      <c r="A38" s="82" t="s">
        <v>96</v>
      </c>
      <c r="B38" s="183"/>
      <c r="C38" s="70">
        <f>'[2]4Q02 TRIAL BALANCE'!D378</f>
        <v>404429.05</v>
      </c>
      <c r="D38" s="171"/>
      <c r="E38" s="72"/>
    </row>
    <row r="39" spans="1:5" s="15" customFormat="1" ht="13.5" customHeight="1">
      <c r="A39" s="82" t="s">
        <v>163</v>
      </c>
      <c r="B39" s="183"/>
      <c r="C39" s="70">
        <f>'[2]4Q02 TRIAL BALANCE'!D381+'[2]4Q02 TRIAL BALANCE'!D383+'[2]4Q02 TRIAL BALANCE'!D388</f>
        <v>48624.509999999995</v>
      </c>
      <c r="D39" s="168"/>
      <c r="E39" s="72"/>
    </row>
    <row r="40" spans="1:6" s="15" customFormat="1" ht="13.5" customHeight="1">
      <c r="A40" s="82" t="s">
        <v>97</v>
      </c>
      <c r="B40" s="183"/>
      <c r="C40" s="160">
        <f>'[2]4Q02 TRIAL BALANCE'!D696-C44</f>
        <v>1588352.7700000016</v>
      </c>
      <c r="D40" s="213"/>
      <c r="E40" s="84"/>
      <c r="F40" s="72"/>
    </row>
    <row r="41" spans="1:6" s="15" customFormat="1" ht="15">
      <c r="A41" s="81" t="s">
        <v>98</v>
      </c>
      <c r="B41" s="183"/>
      <c r="C41" s="70">
        <f>SUM(C38:C40)</f>
        <v>2041406.3300000017</v>
      </c>
      <c r="D41" s="168"/>
      <c r="E41" s="84"/>
      <c r="F41" s="68"/>
    </row>
    <row r="42" spans="1:5" s="15" customFormat="1" ht="14.25">
      <c r="A42" s="82" t="s">
        <v>99</v>
      </c>
      <c r="B42" s="183">
        <f>'Earned Incurred YTD (pg 6)'!B42</f>
        <v>356304.20000000007</v>
      </c>
      <c r="C42" s="70"/>
      <c r="D42" s="168"/>
      <c r="E42" s="84"/>
    </row>
    <row r="43" spans="1:5" s="15" customFormat="1" ht="14.25">
      <c r="A43" s="82" t="s">
        <v>100</v>
      </c>
      <c r="B43" s="184">
        <f>'[5]Earned Incurred YTD (pg 6)'!$B$42</f>
        <v>324856.71</v>
      </c>
      <c r="C43" s="70" t="s">
        <v>10</v>
      </c>
      <c r="D43" s="168"/>
      <c r="E43" s="84"/>
    </row>
    <row r="44" spans="1:5" s="15" customFormat="1" ht="14.25">
      <c r="A44" s="82" t="s">
        <v>101</v>
      </c>
      <c r="B44" s="183"/>
      <c r="C44" s="160">
        <f>B42-B43</f>
        <v>31447.49000000005</v>
      </c>
      <c r="D44" s="168"/>
      <c r="E44" s="84"/>
    </row>
    <row r="45" spans="1:6" s="15" customFormat="1" ht="15">
      <c r="A45" s="81" t="s">
        <v>105</v>
      </c>
      <c r="B45" s="183"/>
      <c r="C45" s="70"/>
      <c r="D45" s="169">
        <f>C41+C44</f>
        <v>2072853.8200000017</v>
      </c>
      <c r="E45" s="72"/>
      <c r="F45" s="72"/>
    </row>
    <row r="46" spans="1:6" s="15" customFormat="1" ht="15">
      <c r="A46" s="81" t="s">
        <v>106</v>
      </c>
      <c r="B46" s="183"/>
      <c r="C46" s="70"/>
      <c r="D46" s="189">
        <f>SUM(D31:D45)</f>
        <v>5656178.370000003</v>
      </c>
      <c r="E46" s="72"/>
      <c r="F46" s="68"/>
    </row>
    <row r="47" spans="1:6" s="15" customFormat="1" ht="15">
      <c r="A47" s="81" t="s">
        <v>144</v>
      </c>
      <c r="B47" s="183"/>
      <c r="C47" s="70"/>
      <c r="D47" s="193">
        <f>D16-D46</f>
        <v>-1237015.370000003</v>
      </c>
      <c r="F47" s="72"/>
    </row>
    <row r="48" spans="1:4" s="15" customFormat="1" ht="15">
      <c r="A48" s="82" t="s">
        <v>160</v>
      </c>
      <c r="B48" s="183"/>
      <c r="C48" s="70">
        <f>-'[2]4Q02 TRIAL BALANCE'!D239-C51</f>
        <v>35523.49999999999</v>
      </c>
      <c r="D48" s="170"/>
    </row>
    <row r="49" spans="1:5" s="15" customFormat="1" ht="14.25">
      <c r="A49" s="82" t="s">
        <v>107</v>
      </c>
      <c r="B49" s="183">
        <f>'Earned Incurred YTD (pg 6)'!B49</f>
        <v>17083.95</v>
      </c>
      <c r="C49" s="70"/>
      <c r="D49" s="168"/>
      <c r="E49" s="84"/>
    </row>
    <row r="50" spans="1:5" s="15" customFormat="1" ht="14.25">
      <c r="A50" s="82" t="s">
        <v>108</v>
      </c>
      <c r="B50" s="184">
        <f>'[5]Earned Incurred QTD (pg 5)'!$B$49</f>
        <v>9035.63</v>
      </c>
      <c r="C50" s="70" t="s">
        <v>10</v>
      </c>
      <c r="D50" s="168"/>
      <c r="E50" s="84"/>
    </row>
    <row r="51" spans="1:5" s="15" customFormat="1" ht="14.25">
      <c r="A51" s="82" t="s">
        <v>109</v>
      </c>
      <c r="B51" s="183"/>
      <c r="C51" s="160">
        <f>B49-B50</f>
        <v>8048.3200000000015</v>
      </c>
      <c r="D51" s="168"/>
      <c r="E51" s="84"/>
    </row>
    <row r="52" spans="1:5" s="15" customFormat="1" ht="15">
      <c r="A52" s="81" t="s">
        <v>161</v>
      </c>
      <c r="B52" s="183"/>
      <c r="C52" s="70"/>
      <c r="D52" s="188">
        <f>C48+C51</f>
        <v>43571.81999999999</v>
      </c>
      <c r="E52" s="84"/>
    </row>
    <row r="53" spans="1:6" s="15" customFormat="1" ht="15">
      <c r="A53" s="79"/>
      <c r="B53" s="183"/>
      <c r="C53" s="70"/>
      <c r="D53" s="175"/>
      <c r="E53" s="72"/>
      <c r="F53" s="65"/>
    </row>
    <row r="54" spans="1:5" s="15" customFormat="1" ht="15.75" thickBot="1">
      <c r="A54" s="83" t="s">
        <v>145</v>
      </c>
      <c r="B54" s="184"/>
      <c r="C54" s="160"/>
      <c r="D54" s="194">
        <f>D47+D52</f>
        <v>-1193443.5500000028</v>
      </c>
      <c r="E54" s="84"/>
    </row>
    <row r="55" spans="1:5" s="15" customFormat="1" ht="15" thickTop="1">
      <c r="A55" s="76"/>
      <c r="B55" s="107"/>
      <c r="C55" s="107"/>
      <c r="D55" s="65"/>
      <c r="E55" s="72"/>
    </row>
    <row r="56" spans="1:5" s="15" customFormat="1" ht="14.25">
      <c r="A56" s="76"/>
      <c r="B56" s="107"/>
      <c r="C56" s="107"/>
      <c r="D56" s="65"/>
      <c r="E56" s="70"/>
    </row>
    <row r="57" spans="1:5" s="15" customFormat="1" ht="14.25">
      <c r="A57" s="35"/>
      <c r="B57" s="70"/>
      <c r="C57" s="70"/>
      <c r="D57" s="70"/>
      <c r="E57" s="84"/>
    </row>
    <row r="58" spans="1:5" s="15" customFormat="1" ht="14.25">
      <c r="A58" s="35"/>
      <c r="B58" s="70"/>
      <c r="C58" s="70"/>
      <c r="D58" s="70"/>
      <c r="E58" s="84"/>
    </row>
    <row r="59" spans="1:5" s="15" customFormat="1" ht="14.25">
      <c r="A59" s="35"/>
      <c r="B59" s="70"/>
      <c r="C59" s="70"/>
      <c r="D59" s="70"/>
      <c r="E59" s="84"/>
    </row>
    <row r="60" spans="1:5" s="15" customFormat="1" ht="14.25">
      <c r="A60" s="35"/>
      <c r="B60" s="70"/>
      <c r="C60" s="70"/>
      <c r="D60" s="70"/>
      <c r="E60" s="84"/>
    </row>
    <row r="61" spans="1:5" s="15" customFormat="1" ht="14.25">
      <c r="A61" s="35"/>
      <c r="B61" s="70"/>
      <c r="C61" s="70"/>
      <c r="D61" s="70"/>
      <c r="E61" s="84"/>
    </row>
    <row r="62" spans="1:5" s="15" customFormat="1" ht="14.25">
      <c r="A62" s="35"/>
      <c r="B62" s="70"/>
      <c r="C62" s="70"/>
      <c r="D62" s="70"/>
      <c r="E62" s="84"/>
    </row>
    <row r="63" spans="1:5" s="15" customFormat="1" ht="14.25">
      <c r="A63" s="35"/>
      <c r="B63" s="70"/>
      <c r="C63" s="70"/>
      <c r="D63" s="70"/>
      <c r="E63" s="84"/>
    </row>
    <row r="64" spans="1:5" s="15" customFormat="1" ht="15">
      <c r="A64" s="66"/>
      <c r="B64" s="174"/>
      <c r="C64" s="161"/>
      <c r="D64" s="70"/>
      <c r="E64" s="84"/>
    </row>
    <row r="65" spans="1:5" s="15" customFormat="1" ht="15">
      <c r="A65" s="66"/>
      <c r="B65" s="174"/>
      <c r="C65" s="161"/>
      <c r="D65" s="70"/>
      <c r="E65" s="84"/>
    </row>
    <row r="66" spans="1:5" s="15" customFormat="1" ht="15">
      <c r="A66" s="66"/>
      <c r="B66" s="174"/>
      <c r="C66" s="161"/>
      <c r="D66" s="70"/>
      <c r="E66" s="84"/>
    </row>
    <row r="67" spans="1:5" s="15" customFormat="1" ht="15">
      <c r="A67" s="66"/>
      <c r="B67" s="174"/>
      <c r="C67" s="173"/>
      <c r="D67" s="70"/>
      <c r="E67" s="84"/>
    </row>
    <row r="68" spans="1:5" s="15" customFormat="1" ht="15">
      <c r="A68" s="66"/>
      <c r="B68" s="174"/>
      <c r="C68" s="161"/>
      <c r="D68" s="70"/>
      <c r="E68" s="84"/>
    </row>
    <row r="69" spans="2:5" s="15" customFormat="1" ht="15">
      <c r="B69" s="174"/>
      <c r="C69" s="161"/>
      <c r="D69" s="70"/>
      <c r="E69" s="84"/>
    </row>
    <row r="70" spans="1:5" s="15" customFormat="1" ht="15">
      <c r="A70" s="66"/>
      <c r="B70" s="174"/>
      <c r="C70" s="161"/>
      <c r="D70" s="70"/>
      <c r="E70" s="84"/>
    </row>
    <row r="71" spans="1:5" s="15" customFormat="1" ht="15">
      <c r="A71" s="66"/>
      <c r="B71" s="174"/>
      <c r="C71" s="161"/>
      <c r="D71" s="70"/>
      <c r="E71" s="84"/>
    </row>
    <row r="72" spans="1:5" s="15" customFormat="1" ht="15">
      <c r="A72" s="66"/>
      <c r="B72" s="72"/>
      <c r="C72" s="161"/>
      <c r="D72" s="70"/>
      <c r="E72" s="84"/>
    </row>
    <row r="73" spans="1:5" s="15" customFormat="1" ht="14.25">
      <c r="A73" s="35"/>
      <c r="B73" s="70"/>
      <c r="C73" s="173"/>
      <c r="D73" s="70"/>
      <c r="E73" s="84"/>
    </row>
    <row r="74" spans="1:5" s="15" customFormat="1" ht="14.25">
      <c r="A74" s="35"/>
      <c r="B74" s="70"/>
      <c r="C74" s="70"/>
      <c r="D74" s="70"/>
      <c r="E74" s="84"/>
    </row>
    <row r="75" spans="1:5" s="15" customFormat="1" ht="14.25">
      <c r="A75" s="35"/>
      <c r="B75" s="70"/>
      <c r="C75" s="70"/>
      <c r="D75" s="70"/>
      <c r="E75" s="84"/>
    </row>
    <row r="76" spans="1:5" s="15" customFormat="1" ht="14.25">
      <c r="A76" s="35"/>
      <c r="B76" s="70"/>
      <c r="C76" s="70"/>
      <c r="D76" s="70"/>
      <c r="E76" s="84"/>
    </row>
    <row r="77" spans="1:5" s="15" customFormat="1" ht="14.25">
      <c r="A77" s="35"/>
      <c r="B77" s="70"/>
      <c r="C77" s="70"/>
      <c r="D77" s="70"/>
      <c r="E77" s="84"/>
    </row>
    <row r="78" spans="1:5" s="15" customFormat="1" ht="14.25">
      <c r="A78" s="35"/>
      <c r="B78" s="70"/>
      <c r="C78" s="70"/>
      <c r="D78" s="70"/>
      <c r="E78" s="84"/>
    </row>
    <row r="79" spans="1:5" s="15" customFormat="1" ht="14.25">
      <c r="A79" s="35"/>
      <c r="B79" s="70"/>
      <c r="C79" s="70"/>
      <c r="D79" s="70"/>
      <c r="E79" s="84"/>
    </row>
    <row r="80" spans="1:5" s="15" customFormat="1" ht="14.25">
      <c r="A80" s="35"/>
      <c r="B80" s="70"/>
      <c r="C80" s="70"/>
      <c r="D80" s="70"/>
      <c r="E80" s="84"/>
    </row>
    <row r="81" spans="1:5" s="15" customFormat="1" ht="14.25">
      <c r="A81" s="35"/>
      <c r="B81" s="70"/>
      <c r="C81" s="70"/>
      <c r="D81" s="70"/>
      <c r="E81" s="84"/>
    </row>
    <row r="82" spans="1:5" s="15" customFormat="1" ht="14.25">
      <c r="A82" s="35"/>
      <c r="B82" s="70"/>
      <c r="C82" s="70"/>
      <c r="D82" s="70"/>
      <c r="E82" s="84"/>
    </row>
    <row r="83" spans="1:5" s="15" customFormat="1" ht="14.25">
      <c r="A83" s="35"/>
      <c r="B83" s="70"/>
      <c r="C83" s="70"/>
      <c r="D83" s="70"/>
      <c r="E83" s="84"/>
    </row>
    <row r="84" spans="1:5" s="15" customFormat="1" ht="14.25">
      <c r="A84" s="35"/>
      <c r="B84" s="70"/>
      <c r="C84" s="70"/>
      <c r="D84" s="70"/>
      <c r="E84" s="84"/>
    </row>
    <row r="85" spans="1:5" s="15" customFormat="1" ht="14.25">
      <c r="A85" s="35"/>
      <c r="B85" s="70"/>
      <c r="C85" s="70"/>
      <c r="D85" s="70"/>
      <c r="E85" s="84"/>
    </row>
    <row r="86" spans="1:5" s="15" customFormat="1" ht="14.25">
      <c r="A86" s="35"/>
      <c r="B86" s="70"/>
      <c r="C86" s="70"/>
      <c r="D86" s="70"/>
      <c r="E86" s="84"/>
    </row>
    <row r="87" spans="1:5" s="15" customFormat="1" ht="14.25">
      <c r="A87" s="35"/>
      <c r="B87" s="70"/>
      <c r="C87" s="70"/>
      <c r="D87" s="70"/>
      <c r="E87" s="84"/>
    </row>
    <row r="88" spans="1:5" s="15" customFormat="1" ht="14.25">
      <c r="A88" s="35"/>
      <c r="B88" s="70"/>
      <c r="C88" s="70"/>
      <c r="D88" s="70"/>
      <c r="E88" s="84"/>
    </row>
    <row r="89" spans="1:5" s="15" customFormat="1" ht="14.25">
      <c r="A89" s="35"/>
      <c r="B89" s="70"/>
      <c r="C89" s="72"/>
      <c r="D89" s="72"/>
      <c r="E89" s="84"/>
    </row>
    <row r="90" spans="1:5" s="15" customFormat="1" ht="14.25">
      <c r="A90" s="35"/>
      <c r="B90" s="70"/>
      <c r="C90" s="72"/>
      <c r="D90" s="72"/>
      <c r="E90" s="84"/>
    </row>
    <row r="91" spans="1:5" s="15" customFormat="1" ht="14.25">
      <c r="A91" s="35"/>
      <c r="B91" s="70"/>
      <c r="C91" s="72"/>
      <c r="D91" s="72"/>
      <c r="E91" s="84"/>
    </row>
    <row r="92" spans="1:5" s="15" customFormat="1" ht="14.25">
      <c r="A92" s="35"/>
      <c r="B92" s="72"/>
      <c r="C92" s="72"/>
      <c r="D92" s="72"/>
      <c r="E92" s="84"/>
    </row>
    <row r="93" spans="1:5" s="15" customFormat="1" ht="14.25">
      <c r="A93" s="35"/>
      <c r="B93" s="72"/>
      <c r="C93" s="72"/>
      <c r="D93" s="72"/>
      <c r="E93" s="84"/>
    </row>
    <row r="94" spans="1:5" s="15" customFormat="1" ht="14.25">
      <c r="A94" s="35"/>
      <c r="B94" s="72"/>
      <c r="C94" s="72"/>
      <c r="D94" s="72"/>
      <c r="E94" s="84"/>
    </row>
    <row r="95" spans="1:5" s="15" customFormat="1" ht="14.25">
      <c r="A95" s="35"/>
      <c r="B95" s="72"/>
      <c r="C95" s="72"/>
      <c r="D95" s="72"/>
      <c r="E95" s="84"/>
    </row>
    <row r="96" spans="1:5" s="15" customFormat="1" ht="14.25">
      <c r="A96" s="35"/>
      <c r="B96" s="72"/>
      <c r="C96" s="72"/>
      <c r="D96" s="72"/>
      <c r="E96" s="84"/>
    </row>
    <row r="97" spans="1:5" s="15" customFormat="1" ht="14.25">
      <c r="A97" s="35"/>
      <c r="B97" s="72"/>
      <c r="C97" s="72"/>
      <c r="D97" s="72"/>
      <c r="E97" s="84"/>
    </row>
    <row r="98" spans="1:5" s="15" customFormat="1" ht="14.25">
      <c r="A98" s="35"/>
      <c r="B98" s="72"/>
      <c r="C98" s="72"/>
      <c r="D98" s="72"/>
      <c r="E98" s="84"/>
    </row>
    <row r="99" spans="1:5" s="15" customFormat="1" ht="14.25">
      <c r="A99" s="35"/>
      <c r="B99" s="72"/>
      <c r="C99" s="72"/>
      <c r="D99" s="72"/>
      <c r="E99" s="84"/>
    </row>
    <row r="100" spans="1:5" s="15" customFormat="1" ht="14.25">
      <c r="A100" s="35"/>
      <c r="B100" s="72"/>
      <c r="C100" s="72"/>
      <c r="D100" s="72"/>
      <c r="E100" s="84"/>
    </row>
    <row r="101" spans="1:5" s="15" customFormat="1" ht="14.25">
      <c r="A101" s="35"/>
      <c r="B101" s="72"/>
      <c r="C101" s="72"/>
      <c r="D101" s="72"/>
      <c r="E101" s="84"/>
    </row>
    <row r="102" spans="1:5" s="15" customFormat="1" ht="14.25">
      <c r="A102" s="35"/>
      <c r="B102" s="72"/>
      <c r="C102" s="72"/>
      <c r="D102" s="72"/>
      <c r="E102" s="84"/>
    </row>
    <row r="103" spans="1:5" s="15" customFormat="1" ht="14.25">
      <c r="A103" s="35"/>
      <c r="B103" s="72"/>
      <c r="C103" s="72"/>
      <c r="D103" s="72"/>
      <c r="E103" s="84"/>
    </row>
    <row r="104" spans="1:5" s="15" customFormat="1" ht="14.25">
      <c r="A104" s="35"/>
      <c r="B104" s="72"/>
      <c r="C104" s="72"/>
      <c r="D104" s="72"/>
      <c r="E104" s="84"/>
    </row>
    <row r="105" spans="1:5" s="15" customFormat="1" ht="14.25">
      <c r="A105" s="35"/>
      <c r="B105" s="72"/>
      <c r="C105" s="72"/>
      <c r="D105" s="72"/>
      <c r="E105" s="84"/>
    </row>
    <row r="106" spans="1:5" s="15" customFormat="1" ht="14.25">
      <c r="A106" s="35"/>
      <c r="B106" s="72"/>
      <c r="C106" s="72"/>
      <c r="D106" s="72"/>
      <c r="E106" s="84"/>
    </row>
    <row r="107" spans="1:5" s="15" customFormat="1" ht="14.25">
      <c r="A107" s="35"/>
      <c r="B107" s="72"/>
      <c r="C107" s="72"/>
      <c r="D107" s="72"/>
      <c r="E107" s="84"/>
    </row>
    <row r="108" spans="1:5" s="15" customFormat="1" ht="14.25">
      <c r="A108" s="35"/>
      <c r="B108" s="72"/>
      <c r="C108" s="72"/>
      <c r="D108" s="72"/>
      <c r="E108" s="84"/>
    </row>
    <row r="109" spans="1:2" ht="14.25">
      <c r="A109" s="35"/>
      <c r="B109" s="72"/>
    </row>
    <row r="110" spans="1:2" ht="14.25">
      <c r="A110" s="35"/>
      <c r="B110" s="72"/>
    </row>
    <row r="111" spans="1:2" ht="14.25">
      <c r="A111" s="35"/>
      <c r="B111" s="72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7" ht="14.25">
      <c r="A117" s="35"/>
    </row>
    <row r="118" ht="14.25">
      <c r="A118" s="35"/>
    </row>
    <row r="119" ht="14.25">
      <c r="A119" s="35"/>
    </row>
    <row r="120" ht="14.25">
      <c r="A120" s="35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</sheetData>
  <mergeCells count="5">
    <mergeCell ref="A5:D5"/>
    <mergeCell ref="A1:D1"/>
    <mergeCell ref="A2:D2"/>
    <mergeCell ref="A3:D3"/>
    <mergeCell ref="A4:D4"/>
  </mergeCells>
  <printOptions horizontalCentered="1"/>
  <pageMargins left="0.5" right="0.5" top="0.75" bottom="0.5" header="0.5" footer="0"/>
  <pageSetup horizontalDpi="600" verticalDpi="600" orientation="portrait" scale="80" r:id="rId1"/>
  <headerFooter alignWithMargins="0">
    <oddFooter>&amp;C&amp;"Century Schoolbook,Regular"Page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4"/>
  <sheetViews>
    <sheetView zoomScale="75" zoomScaleNormal="75" workbookViewId="0" topLeftCell="A39">
      <selection activeCell="D54" sqref="A1:D54"/>
    </sheetView>
  </sheetViews>
  <sheetFormatPr defaultColWidth="9.140625" defaultRowHeight="12.75"/>
  <cols>
    <col min="1" max="1" width="55.7109375" style="19" customWidth="1"/>
    <col min="2" max="4" width="19.7109375" style="162" customWidth="1"/>
    <col min="5" max="5" width="12.00390625" style="19" bestFit="1" customWidth="1"/>
    <col min="6" max="16384" width="9.140625" style="19" customWidth="1"/>
  </cols>
  <sheetData>
    <row r="1" spans="1:4" s="98" customFormat="1" ht="27" customHeight="1">
      <c r="A1" s="305" t="s">
        <v>1</v>
      </c>
      <c r="B1" s="305"/>
      <c r="C1" s="305"/>
      <c r="D1" s="305"/>
    </row>
    <row r="2" spans="1:4" s="27" customFormat="1" ht="18" customHeight="1">
      <c r="A2" s="306"/>
      <c r="B2" s="306"/>
      <c r="C2" s="306"/>
      <c r="D2" s="306"/>
    </row>
    <row r="3" spans="1:4" s="27" customFormat="1" ht="15.75">
      <c r="A3" s="302" t="s">
        <v>175</v>
      </c>
      <c r="B3" s="302"/>
      <c r="C3" s="302"/>
      <c r="D3" s="302"/>
    </row>
    <row r="4" spans="1:4" s="27" customFormat="1" ht="15.75">
      <c r="A4" s="302" t="s">
        <v>69</v>
      </c>
      <c r="B4" s="302"/>
      <c r="C4" s="302"/>
      <c r="D4" s="302"/>
    </row>
    <row r="5" spans="1:4" s="27" customFormat="1" ht="15.75">
      <c r="A5" s="302" t="s">
        <v>179</v>
      </c>
      <c r="B5" s="302"/>
      <c r="C5" s="302"/>
      <c r="D5" s="302"/>
    </row>
    <row r="6" spans="1:4" s="15" customFormat="1" ht="15" customHeight="1">
      <c r="A6" s="29"/>
      <c r="B6" s="137"/>
      <c r="C6" s="137"/>
      <c r="D6" s="137"/>
    </row>
    <row r="7" spans="1:4" s="15" customFormat="1" ht="15" customHeight="1">
      <c r="A7" s="232"/>
      <c r="B7" s="137"/>
      <c r="C7" s="137"/>
      <c r="D7" s="137"/>
    </row>
    <row r="8" spans="1:4" s="15" customFormat="1" ht="15">
      <c r="A8" s="233" t="s">
        <v>70</v>
      </c>
      <c r="B8" s="158" t="s">
        <v>182</v>
      </c>
      <c r="C8" s="163"/>
      <c r="D8" s="166"/>
    </row>
    <row r="9" spans="1:4" s="15" customFormat="1" ht="15">
      <c r="A9" s="233"/>
      <c r="B9" s="234" t="s">
        <v>142</v>
      </c>
      <c r="C9" s="217"/>
      <c r="D9" s="235"/>
    </row>
    <row r="10" spans="1:4" s="15" customFormat="1" ht="15">
      <c r="A10" s="28"/>
      <c r="B10" s="186" t="s">
        <v>10</v>
      </c>
      <c r="C10" s="186"/>
      <c r="D10" s="187"/>
    </row>
    <row r="11" spans="1:4" s="15" customFormat="1" ht="15">
      <c r="A11" s="30" t="s">
        <v>71</v>
      </c>
      <c r="B11" s="70"/>
      <c r="C11" s="214">
        <f>'Premiums YTD (pg 8)'!G12</f>
        <v>17606576</v>
      </c>
      <c r="D11" s="168"/>
    </row>
    <row r="12" spans="1:4" s="15" customFormat="1" ht="15">
      <c r="A12" s="30"/>
      <c r="B12" s="70"/>
      <c r="C12" s="75"/>
      <c r="D12" s="168"/>
    </row>
    <row r="13" spans="1:4" s="15" customFormat="1" ht="14.25">
      <c r="A13" s="31" t="s">
        <v>72</v>
      </c>
      <c r="B13" s="70">
        <f>'Premiums YTD (pg 8)'!G18</f>
        <v>8897126</v>
      </c>
      <c r="C13" s="70"/>
      <c r="D13" s="168"/>
    </row>
    <row r="14" spans="1:4" s="15" customFormat="1" ht="14.25">
      <c r="A14" s="31" t="s">
        <v>73</v>
      </c>
      <c r="B14" s="160">
        <f>'Premiums YTD (pg 8)'!G24</f>
        <v>8315559</v>
      </c>
      <c r="C14" s="70"/>
      <c r="D14" s="168"/>
    </row>
    <row r="15" spans="1:4" s="15" customFormat="1" ht="15" customHeight="1">
      <c r="A15" s="31" t="s">
        <v>74</v>
      </c>
      <c r="B15" s="70"/>
      <c r="C15" s="160">
        <f>B14-B13</f>
        <v>-581567</v>
      </c>
      <c r="D15" s="168"/>
    </row>
    <row r="16" spans="1:4" s="15" customFormat="1" ht="15" customHeight="1">
      <c r="A16" s="30" t="s">
        <v>75</v>
      </c>
      <c r="B16" s="70"/>
      <c r="C16" s="70"/>
      <c r="D16" s="215">
        <f>C11+C15</f>
        <v>17025009</v>
      </c>
    </row>
    <row r="17" spans="1:4" s="15" customFormat="1" ht="14.25">
      <c r="A17" s="31" t="s">
        <v>76</v>
      </c>
      <c r="B17" s="70"/>
      <c r="C17" s="70">
        <f>'[2]Loss Exp Paid YTD (pg 17)'!E43</f>
        <v>14888878.409999998</v>
      </c>
      <c r="D17" s="168"/>
    </row>
    <row r="18" spans="1:4" s="15" customFormat="1" ht="14.25">
      <c r="A18" s="31" t="s">
        <v>77</v>
      </c>
      <c r="B18" s="70"/>
      <c r="C18" s="160">
        <f>-'[2]4Q02 TRIAL BALANCE'!F267</f>
        <v>242905.31</v>
      </c>
      <c r="D18" s="168"/>
    </row>
    <row r="19" spans="1:4" s="15" customFormat="1" ht="15">
      <c r="A19" s="30" t="s">
        <v>78</v>
      </c>
      <c r="B19" s="70"/>
      <c r="C19" s="70">
        <f>C17-C18</f>
        <v>14645973.099999998</v>
      </c>
      <c r="D19" s="168"/>
    </row>
    <row r="20" spans="1:4" s="15" customFormat="1" ht="14.25">
      <c r="A20" s="31" t="s">
        <v>79</v>
      </c>
      <c r="B20" s="70">
        <f>'Losses Incurred YTD (pg 10)'!G18</f>
        <v>5587476.69</v>
      </c>
      <c r="C20" s="70" t="s">
        <v>10</v>
      </c>
      <c r="D20" s="168"/>
    </row>
    <row r="21" spans="1:4" s="15" customFormat="1" ht="14.25">
      <c r="A21" s="31" t="s">
        <v>80</v>
      </c>
      <c r="B21" s="160">
        <f>'Losses Incurred YTD (pg 10)'!G24</f>
        <v>6146418.7</v>
      </c>
      <c r="C21" s="70"/>
      <c r="D21" s="168"/>
    </row>
    <row r="22" spans="1:4" s="15" customFormat="1" ht="14.25">
      <c r="A22" s="31" t="s">
        <v>81</v>
      </c>
      <c r="B22" s="141"/>
      <c r="C22" s="160">
        <f>B20-B21</f>
        <v>-558942.0099999998</v>
      </c>
      <c r="D22" s="168"/>
    </row>
    <row r="23" spans="1:4" s="15" customFormat="1" ht="15">
      <c r="A23" s="30" t="s">
        <v>82</v>
      </c>
      <c r="B23" s="70"/>
      <c r="C23" s="70"/>
      <c r="D23" s="168">
        <f>C19+C22</f>
        <v>14087031.089999998</v>
      </c>
    </row>
    <row r="24" spans="1:4" s="15" customFormat="1" ht="14.25">
      <c r="A24" s="31" t="s">
        <v>83</v>
      </c>
      <c r="B24" s="70"/>
      <c r="C24" s="70">
        <f>'[2]Loss Exp Paid YTD (pg 17)'!C43</f>
        <v>1093447.2</v>
      </c>
      <c r="D24" s="168"/>
    </row>
    <row r="25" spans="1:4" s="15" customFormat="1" ht="14.25">
      <c r="A25" s="31" t="s">
        <v>84</v>
      </c>
      <c r="B25" s="70"/>
      <c r="C25" s="160">
        <f>'[2]Loss Exp Paid YTD (pg 17)'!I43</f>
        <v>562888.05</v>
      </c>
      <c r="D25" s="168"/>
    </row>
    <row r="26" spans="1:4" s="15" customFormat="1" ht="15">
      <c r="A26" s="30" t="s">
        <v>85</v>
      </c>
      <c r="B26" s="70"/>
      <c r="C26" s="70">
        <f>C24+C25</f>
        <v>1656335.25</v>
      </c>
      <c r="D26" s="168"/>
    </row>
    <row r="27" spans="1:4" s="15" customFormat="1" ht="14.25">
      <c r="A27" s="31" t="s">
        <v>86</v>
      </c>
      <c r="B27" s="70">
        <f>'Loss Expenses YTD (pg 12)'!G18</f>
        <v>474837.22000000003</v>
      </c>
      <c r="C27" s="70"/>
      <c r="D27" s="168"/>
    </row>
    <row r="28" spans="1:4" s="15" customFormat="1" ht="14.25">
      <c r="A28" s="31" t="s">
        <v>87</v>
      </c>
      <c r="B28" s="160">
        <f>'Loss Expenses YTD (pg 12)'!G24</f>
        <v>556689.1599999999</v>
      </c>
      <c r="C28" s="70"/>
      <c r="D28" s="168"/>
    </row>
    <row r="29" spans="1:4" s="15" customFormat="1" ht="14.25">
      <c r="A29" s="31" t="s">
        <v>88</v>
      </c>
      <c r="B29" s="70"/>
      <c r="C29" s="160">
        <f>B27-B28</f>
        <v>-81851.93999999989</v>
      </c>
      <c r="D29" s="168"/>
    </row>
    <row r="30" spans="1:4" s="15" customFormat="1" ht="15">
      <c r="A30" s="30" t="s">
        <v>89</v>
      </c>
      <c r="B30" s="70"/>
      <c r="C30" s="70"/>
      <c r="D30" s="169">
        <f>C26+C29</f>
        <v>1574483.31</v>
      </c>
    </row>
    <row r="31" spans="1:4" s="15" customFormat="1" ht="15">
      <c r="A31" s="30" t="s">
        <v>90</v>
      </c>
      <c r="B31" s="70"/>
      <c r="C31" s="70"/>
      <c r="D31" s="216">
        <f>D23+D30</f>
        <v>15661514.399999999</v>
      </c>
    </row>
    <row r="32" spans="1:4" s="15" customFormat="1" ht="14.25">
      <c r="A32" s="31" t="s">
        <v>91</v>
      </c>
      <c r="B32" s="70"/>
      <c r="C32" s="70">
        <f>'[5]Earned Incurred YTD (pg 6)'!$C$32</f>
        <v>42500.51</v>
      </c>
      <c r="D32" s="168"/>
    </row>
    <row r="33" spans="1:4" s="15" customFormat="1" ht="14.25">
      <c r="A33" s="31" t="s">
        <v>92</v>
      </c>
      <c r="B33" s="70">
        <f>-'[2]4Q02 TRIAL BALANCE'!F131</f>
        <v>46320</v>
      </c>
      <c r="C33" s="70"/>
      <c r="D33" s="168"/>
    </row>
    <row r="34" spans="1:4" s="15" customFormat="1" ht="14.25">
      <c r="A34" s="31" t="s">
        <v>93</v>
      </c>
      <c r="B34" s="160">
        <f>'[5]Earned Incurred YTD (pg 6)'!$B$34</f>
        <v>44400</v>
      </c>
      <c r="C34" s="70" t="s">
        <v>10</v>
      </c>
      <c r="D34" s="168"/>
    </row>
    <row r="35" spans="1:4" s="15" customFormat="1" ht="14.25">
      <c r="A35" s="31" t="s">
        <v>94</v>
      </c>
      <c r="B35" s="70"/>
      <c r="C35" s="160">
        <f>B33-B34</f>
        <v>1920</v>
      </c>
      <c r="D35" s="168"/>
    </row>
    <row r="36" spans="1:4" s="15" customFormat="1" ht="14.25" hidden="1">
      <c r="A36" s="31" t="s">
        <v>159</v>
      </c>
      <c r="B36" s="70"/>
      <c r="C36" s="70">
        <f>-'[1]TB09-30-02(Final)'!D914</f>
        <v>0</v>
      </c>
      <c r="D36" s="168"/>
    </row>
    <row r="37" spans="1:5" s="15" customFormat="1" ht="15" customHeight="1">
      <c r="A37" s="30" t="s">
        <v>95</v>
      </c>
      <c r="B37" s="70"/>
      <c r="C37" s="70" t="s">
        <v>10</v>
      </c>
      <c r="D37" s="168">
        <f>SUM(C32:C36)</f>
        <v>44420.51</v>
      </c>
      <c r="E37" s="285"/>
    </row>
    <row r="38" spans="1:4" s="15" customFormat="1" ht="13.5" customHeight="1">
      <c r="A38" s="31" t="s">
        <v>96</v>
      </c>
      <c r="B38" s="70"/>
      <c r="C38" s="70">
        <f>'[2]4Q02 TRIAL BALANCE'!F378</f>
        <v>1600117.7500000002</v>
      </c>
      <c r="D38" s="171"/>
    </row>
    <row r="39" spans="1:4" s="15" customFormat="1" ht="13.5" customHeight="1">
      <c r="A39" s="31" t="s">
        <v>163</v>
      </c>
      <c r="B39" s="70"/>
      <c r="C39" s="70">
        <f>'[2]4Q02 TRIAL BALANCE'!F381+'[2]4Q02 TRIAL BALANCE'!F383+'[2]4Q02 TRIAL BALANCE'!F388</f>
        <v>302049.72</v>
      </c>
      <c r="D39" s="168"/>
    </row>
    <row r="40" spans="1:4" s="15" customFormat="1" ht="14.25">
      <c r="A40" s="31" t="s">
        <v>97</v>
      </c>
      <c r="B40" s="70"/>
      <c r="C40" s="165">
        <f>'[2]4Q02 TRIAL BALANCE'!F696-C44</f>
        <v>4160338.2999999947</v>
      </c>
      <c r="D40" s="213"/>
    </row>
    <row r="41" spans="1:4" s="15" customFormat="1" ht="15">
      <c r="A41" s="30" t="s">
        <v>98</v>
      </c>
      <c r="B41" s="70"/>
      <c r="C41" s="70">
        <f>SUM(C38:C40)</f>
        <v>6062505.769999995</v>
      </c>
      <c r="D41" s="168"/>
    </row>
    <row r="42" spans="1:4" s="15" customFormat="1" ht="14.25">
      <c r="A42" s="31" t="s">
        <v>99</v>
      </c>
      <c r="B42" s="70">
        <f>-'[2]4Q02 TRIAL BALANCE'!F146</f>
        <v>356304.20000000007</v>
      </c>
      <c r="C42" s="70"/>
      <c r="D42" s="168"/>
    </row>
    <row r="43" spans="1:4" s="15" customFormat="1" ht="14.25">
      <c r="A43" s="31" t="s">
        <v>100</v>
      </c>
      <c r="B43" s="160">
        <f>'[5]Earned Incurred YTD (pg 6)'!$B$43</f>
        <v>486308.19</v>
      </c>
      <c r="C43" s="70" t="s">
        <v>10</v>
      </c>
      <c r="D43" s="168"/>
    </row>
    <row r="44" spans="1:4" s="15" customFormat="1" ht="14.25">
      <c r="A44" s="31" t="s">
        <v>104</v>
      </c>
      <c r="B44" s="70"/>
      <c r="C44" s="160">
        <f>B42-B43</f>
        <v>-130003.98999999993</v>
      </c>
      <c r="D44" s="168"/>
    </row>
    <row r="45" spans="1:5" s="15" customFormat="1" ht="15">
      <c r="A45" s="30" t="s">
        <v>105</v>
      </c>
      <c r="B45" s="70"/>
      <c r="C45" s="70"/>
      <c r="D45" s="169">
        <f>C41+C44</f>
        <v>5932501.779999995</v>
      </c>
      <c r="E45" s="65"/>
    </row>
    <row r="46" spans="1:4" s="15" customFormat="1" ht="15">
      <c r="A46" s="30" t="s">
        <v>106</v>
      </c>
      <c r="B46" s="70"/>
      <c r="C46" s="70"/>
      <c r="D46" s="189">
        <f>SUM(D31:D45)</f>
        <v>21638436.689999994</v>
      </c>
    </row>
    <row r="47" spans="1:4" s="15" customFormat="1" ht="15">
      <c r="A47" s="30" t="s">
        <v>144</v>
      </c>
      <c r="B47" s="70"/>
      <c r="C47" s="70"/>
      <c r="D47" s="193">
        <f>D16-D46</f>
        <v>-4613427.689999994</v>
      </c>
    </row>
    <row r="48" spans="1:4" s="15" customFormat="1" ht="14.25">
      <c r="A48" s="31" t="s">
        <v>160</v>
      </c>
      <c r="B48" s="70"/>
      <c r="C48" s="70">
        <f>-'[2]4Q02 TRIAL BALANCE'!F239-C51</f>
        <v>206695.34</v>
      </c>
      <c r="D48" s="168"/>
    </row>
    <row r="49" spans="1:4" s="15" customFormat="1" ht="14.25">
      <c r="A49" s="31" t="s">
        <v>107</v>
      </c>
      <c r="B49" s="70">
        <f>'[2]4Q02 TRIAL BALANCE'!F21</f>
        <v>17083.95</v>
      </c>
      <c r="C49" s="70"/>
      <c r="D49" s="168"/>
    </row>
    <row r="50" spans="1:4" s="15" customFormat="1" ht="14.25">
      <c r="A50" s="31" t="s">
        <v>108</v>
      </c>
      <c r="B50" s="160">
        <f>'[5]Earned Incurred QTD (pg 5)'!$B$50</f>
        <v>9726.87</v>
      </c>
      <c r="C50" s="70" t="s">
        <v>10</v>
      </c>
      <c r="D50" s="168"/>
    </row>
    <row r="51" spans="1:4" s="15" customFormat="1" ht="15">
      <c r="A51" s="31" t="s">
        <v>109</v>
      </c>
      <c r="B51" s="70"/>
      <c r="C51" s="160">
        <f>B49-B50</f>
        <v>7357.08</v>
      </c>
      <c r="D51" s="170"/>
    </row>
    <row r="52" spans="1:4" s="15" customFormat="1" ht="15">
      <c r="A52" s="30" t="s">
        <v>161</v>
      </c>
      <c r="B52" s="70"/>
      <c r="C52" s="70"/>
      <c r="D52" s="172">
        <f>C48+C51</f>
        <v>214052.41999999998</v>
      </c>
    </row>
    <row r="53" spans="1:4" s="15" customFormat="1" ht="15">
      <c r="A53" s="33"/>
      <c r="B53" s="70"/>
      <c r="C53" s="70"/>
      <c r="D53" s="170"/>
    </row>
    <row r="54" spans="1:4" s="15" customFormat="1" ht="15.75" thickBot="1">
      <c r="A54" s="34" t="s">
        <v>145</v>
      </c>
      <c r="B54" s="160"/>
      <c r="C54" s="160"/>
      <c r="D54" s="194">
        <f>D47+D52</f>
        <v>-4399375.269999994</v>
      </c>
    </row>
    <row r="55" spans="1:3" s="15" customFormat="1" ht="15" thickTop="1">
      <c r="A55" s="35"/>
      <c r="B55" s="70"/>
      <c r="C55" s="70"/>
    </row>
    <row r="56" spans="1:4" s="15" customFormat="1" ht="14.25">
      <c r="A56" s="35"/>
      <c r="B56" s="70"/>
      <c r="C56" s="70"/>
      <c r="D56" s="70"/>
    </row>
    <row r="57" spans="1:4" s="15" customFormat="1" ht="14.25">
      <c r="A57" s="35"/>
      <c r="B57" s="70"/>
      <c r="C57" s="70"/>
      <c r="D57" s="70"/>
    </row>
    <row r="58" spans="1:4" s="15" customFormat="1" ht="14.25">
      <c r="A58" s="35"/>
      <c r="B58" s="70"/>
      <c r="C58" s="70"/>
      <c r="D58" s="70"/>
    </row>
    <row r="59" spans="1:4" s="15" customFormat="1" ht="14.25">
      <c r="A59" s="35"/>
      <c r="B59" s="70"/>
      <c r="C59" s="70"/>
      <c r="D59" s="70"/>
    </row>
    <row r="60" spans="1:4" s="15" customFormat="1" ht="14.25">
      <c r="A60" s="35"/>
      <c r="B60" s="70"/>
      <c r="C60" s="70"/>
      <c r="D60" s="70"/>
    </row>
    <row r="61" spans="1:4" s="15" customFormat="1" ht="14.25">
      <c r="A61" s="35"/>
      <c r="B61" s="70"/>
      <c r="C61" s="70"/>
      <c r="D61" s="70"/>
    </row>
    <row r="62" spans="1:4" s="15" customFormat="1" ht="14.25">
      <c r="A62" s="35"/>
      <c r="B62" s="70"/>
      <c r="C62" s="70"/>
      <c r="D62" s="70"/>
    </row>
    <row r="63" spans="1:4" s="15" customFormat="1" ht="14.25">
      <c r="A63" s="35"/>
      <c r="B63" s="70"/>
      <c r="C63" s="70"/>
      <c r="D63" s="70"/>
    </row>
    <row r="64" spans="1:4" s="15" customFormat="1" ht="14.25">
      <c r="A64" s="35"/>
      <c r="B64" s="70"/>
      <c r="C64" s="70"/>
      <c r="D64" s="70"/>
    </row>
    <row r="65" spans="1:4" s="15" customFormat="1" ht="14.25">
      <c r="A65" s="35"/>
      <c r="B65" s="72"/>
      <c r="C65" s="70"/>
      <c r="D65" s="72"/>
    </row>
    <row r="66" spans="1:4" s="15" customFormat="1" ht="14.25">
      <c r="A66" s="35"/>
      <c r="B66" s="72"/>
      <c r="C66" s="72"/>
      <c r="D66" s="72"/>
    </row>
    <row r="67" spans="1:4" s="15" customFormat="1" ht="14.25">
      <c r="A67" s="35"/>
      <c r="B67" s="72"/>
      <c r="C67" s="72"/>
      <c r="D67" s="72"/>
    </row>
    <row r="68" spans="1:4" s="15" customFormat="1" ht="14.25">
      <c r="A68" s="35"/>
      <c r="B68" s="72"/>
      <c r="C68" s="72"/>
      <c r="D68" s="72"/>
    </row>
    <row r="69" spans="1:4" s="15" customFormat="1" ht="14.25">
      <c r="A69" s="35"/>
      <c r="B69" s="72"/>
      <c r="C69" s="72"/>
      <c r="D69" s="72"/>
    </row>
    <row r="70" spans="1:4" s="15" customFormat="1" ht="14.25">
      <c r="A70" s="35"/>
      <c r="B70" s="72"/>
      <c r="C70" s="72"/>
      <c r="D70" s="72"/>
    </row>
    <row r="71" spans="1:4" s="15" customFormat="1" ht="14.25">
      <c r="A71" s="35"/>
      <c r="B71" s="72"/>
      <c r="C71" s="72"/>
      <c r="D71" s="72"/>
    </row>
    <row r="72" spans="1:4" s="15" customFormat="1" ht="14.25">
      <c r="A72" s="35"/>
      <c r="B72" s="72"/>
      <c r="C72" s="72"/>
      <c r="D72" s="72"/>
    </row>
    <row r="73" spans="1:4" s="15" customFormat="1" ht="14.25">
      <c r="A73" s="35"/>
      <c r="B73" s="72"/>
      <c r="C73" s="72"/>
      <c r="D73" s="72"/>
    </row>
    <row r="74" spans="1:4" s="15" customFormat="1" ht="14.25">
      <c r="A74" s="35"/>
      <c r="B74" s="72"/>
      <c r="C74" s="72"/>
      <c r="D74" s="72"/>
    </row>
    <row r="75" spans="1:4" s="15" customFormat="1" ht="14.25">
      <c r="A75" s="35"/>
      <c r="B75" s="72"/>
      <c r="C75" s="72"/>
      <c r="D75" s="72"/>
    </row>
    <row r="76" spans="1:4" s="15" customFormat="1" ht="14.25">
      <c r="A76" s="35"/>
      <c r="B76" s="72"/>
      <c r="C76" s="72"/>
      <c r="D76" s="72"/>
    </row>
    <row r="77" spans="1:4" s="15" customFormat="1" ht="14.25">
      <c r="A77" s="35"/>
      <c r="B77" s="72"/>
      <c r="C77" s="72"/>
      <c r="D77" s="72"/>
    </row>
    <row r="78" spans="1:4" s="15" customFormat="1" ht="14.25">
      <c r="A78" s="35"/>
      <c r="B78" s="72"/>
      <c r="C78" s="72"/>
      <c r="D78" s="72"/>
    </row>
    <row r="79" spans="1:4" s="15" customFormat="1" ht="14.25">
      <c r="A79" s="35"/>
      <c r="B79" s="72"/>
      <c r="C79" s="72"/>
      <c r="D79" s="72"/>
    </row>
    <row r="80" spans="1:4" s="15" customFormat="1" ht="14.25">
      <c r="A80" s="35"/>
      <c r="B80" s="72"/>
      <c r="C80" s="72"/>
      <c r="D80" s="72"/>
    </row>
    <row r="81" spans="1:4" s="15" customFormat="1" ht="14.25">
      <c r="A81" s="35"/>
      <c r="B81" s="72"/>
      <c r="C81" s="72"/>
      <c r="D81" s="72"/>
    </row>
    <row r="82" spans="1:4" s="15" customFormat="1" ht="14.25">
      <c r="A82" s="35"/>
      <c r="B82" s="72"/>
      <c r="C82" s="72"/>
      <c r="D82" s="72"/>
    </row>
    <row r="83" spans="1:4" s="15" customFormat="1" ht="14.25">
      <c r="A83" s="35"/>
      <c r="B83" s="72"/>
      <c r="C83" s="72"/>
      <c r="D83" s="72"/>
    </row>
    <row r="84" spans="1:4" s="15" customFormat="1" ht="14.25">
      <c r="A84" s="35"/>
      <c r="B84" s="72"/>
      <c r="C84" s="72"/>
      <c r="D84" s="72"/>
    </row>
    <row r="85" spans="1:4" s="15" customFormat="1" ht="14.25">
      <c r="A85" s="35"/>
      <c r="B85" s="162"/>
      <c r="C85" s="72"/>
      <c r="D85" s="162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</sheetData>
  <mergeCells count="5">
    <mergeCell ref="A5:D5"/>
    <mergeCell ref="A2:D2"/>
    <mergeCell ref="A1:D1"/>
    <mergeCell ref="A3:D3"/>
    <mergeCell ref="A4:D4"/>
  </mergeCells>
  <printOptions horizontalCentered="1"/>
  <pageMargins left="0.5" right="0.5" top="0.75" bottom="0.5" header="0.5" footer="0"/>
  <pageSetup horizontalDpi="600" verticalDpi="600" orientation="portrait" scale="80" r:id="rId1"/>
  <headerFooter alignWithMargins="0">
    <oddFooter>&amp;C&amp;"Century Schoolbook,Regular"Page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D18">
      <selection activeCell="G30" sqref="A1:G30"/>
    </sheetView>
  </sheetViews>
  <sheetFormatPr defaultColWidth="9.140625" defaultRowHeight="16.5" customHeight="1"/>
  <cols>
    <col min="1" max="1" width="40.7109375" style="1" customWidth="1"/>
    <col min="2" max="7" width="19.7109375" style="2" customWidth="1"/>
    <col min="8" max="16384" width="9.140625" style="1" customWidth="1"/>
  </cols>
  <sheetData>
    <row r="1" spans="1:7" s="97" customFormat="1" ht="30" customHeight="1">
      <c r="A1" s="93" t="s">
        <v>1</v>
      </c>
      <c r="B1" s="94"/>
      <c r="C1" s="94"/>
      <c r="D1" s="94"/>
      <c r="E1" s="94"/>
      <c r="F1" s="95"/>
      <c r="G1" s="96"/>
    </row>
    <row r="2" spans="1:7" s="5" customFormat="1" ht="16.5" customHeight="1">
      <c r="A2" s="40"/>
      <c r="B2" s="39"/>
      <c r="C2" s="39"/>
      <c r="D2" s="39"/>
      <c r="E2" s="39"/>
      <c r="F2" s="39"/>
      <c r="G2" s="39"/>
    </row>
    <row r="3" spans="1:7" ht="16.5" customHeight="1">
      <c r="A3" s="274" t="s">
        <v>110</v>
      </c>
      <c r="B3" s="276"/>
      <c r="C3" s="276"/>
      <c r="D3" s="276"/>
      <c r="E3" s="276"/>
      <c r="F3" s="208"/>
      <c r="G3" s="277"/>
    </row>
    <row r="4" spans="1:7" ht="16.5" customHeight="1">
      <c r="A4" s="274" t="s">
        <v>178</v>
      </c>
      <c r="B4" s="276"/>
      <c r="C4" s="276"/>
      <c r="D4" s="276"/>
      <c r="E4" s="276"/>
      <c r="F4" s="208"/>
      <c r="G4" s="277"/>
    </row>
    <row r="5" spans="1:7" s="5" customFormat="1" ht="16.5" customHeight="1">
      <c r="A5" s="40"/>
      <c r="B5" s="41"/>
      <c r="C5" s="41"/>
      <c r="D5" s="41"/>
      <c r="E5" s="41"/>
      <c r="F5" s="42"/>
      <c r="G5" s="39"/>
    </row>
    <row r="6" spans="1:7" s="5" customFormat="1" ht="16.5" customHeight="1">
      <c r="A6" s="236"/>
      <c r="B6" s="42"/>
      <c r="C6" s="42"/>
      <c r="D6" s="42"/>
      <c r="E6" s="42"/>
      <c r="F6" s="42"/>
      <c r="G6" s="42"/>
    </row>
    <row r="7" spans="1:7" s="5" customFormat="1" ht="30" customHeight="1">
      <c r="A7" s="43"/>
      <c r="B7" s="209" t="s">
        <v>147</v>
      </c>
      <c r="C7" s="209" t="s">
        <v>158</v>
      </c>
      <c r="D7" s="209" t="s">
        <v>174</v>
      </c>
      <c r="E7" s="209" t="s">
        <v>38</v>
      </c>
      <c r="F7" s="209" t="s">
        <v>148</v>
      </c>
      <c r="G7" s="210" t="s">
        <v>2</v>
      </c>
    </row>
    <row r="8" spans="1:7" s="5" customFormat="1" ht="16.5" customHeight="1">
      <c r="A8" s="44" t="s">
        <v>111</v>
      </c>
      <c r="B8" s="47"/>
      <c r="C8" s="47"/>
      <c r="D8" s="47"/>
      <c r="E8" s="47"/>
      <c r="F8" s="47"/>
      <c r="G8" s="47"/>
    </row>
    <row r="9" spans="1:7" s="46" customFormat="1" ht="16.5" customHeight="1">
      <c r="A9" s="45" t="s">
        <v>137</v>
      </c>
      <c r="B9" s="279">
        <f>-'[2]4Q02 TRIAL BALANCE'!C203</f>
        <v>3369859</v>
      </c>
      <c r="C9" s="279">
        <f>-'[2]4Q02 TRIAL BALANCE'!C202</f>
        <v>-9806</v>
      </c>
      <c r="D9" s="279">
        <f>-'[2]4Q02 TRIAL BALANCE'!C201</f>
        <v>-5</v>
      </c>
      <c r="E9" s="197">
        <v>0</v>
      </c>
      <c r="F9" s="197">
        <f>-'[2]4Q02 TRIAL BALANCE'!C200</f>
        <v>0</v>
      </c>
      <c r="G9" s="279">
        <f>SUM(B9:F9)</f>
        <v>3360048</v>
      </c>
    </row>
    <row r="10" spans="1:7" s="5" customFormat="1" ht="16.5" customHeight="1">
      <c r="A10" s="47" t="s">
        <v>124</v>
      </c>
      <c r="B10" s="211">
        <f>-'[2]4Q02 TRIAL BALANCE'!C208</f>
        <v>1166069</v>
      </c>
      <c r="C10" s="181">
        <f>-'[2]4Q02 TRIAL BALANCE'!C207</f>
        <v>-3738</v>
      </c>
      <c r="D10" s="181">
        <f>-'[2]4Q02 TRIAL BALANCE'!C206</f>
        <v>-1</v>
      </c>
      <c r="E10" s="197">
        <v>0</v>
      </c>
      <c r="F10" s="197">
        <f>-'[2]4Q02 TRIAL BALANCE'!C205</f>
        <v>0</v>
      </c>
      <c r="G10" s="103">
        <f>SUM(B10:F10)</f>
        <v>1162330</v>
      </c>
    </row>
    <row r="11" spans="1:13" s="5" customFormat="1" ht="16.5" customHeight="1">
      <c r="A11" s="47" t="s">
        <v>125</v>
      </c>
      <c r="B11" s="181">
        <f>-'[2]4Q02 TRIAL BALANCE'!$C$211</f>
        <v>17045</v>
      </c>
      <c r="C11" s="181">
        <f>-'[2]4Q02 TRIAL BALANCE'!$C$210</f>
        <v>-126</v>
      </c>
      <c r="D11" s="197">
        <v>0</v>
      </c>
      <c r="E11" s="197">
        <v>0</v>
      </c>
      <c r="F11" s="197">
        <v>0</v>
      </c>
      <c r="G11" s="181">
        <f>SUM(B11:F11)</f>
        <v>16919</v>
      </c>
      <c r="H11" s="38"/>
      <c r="I11" s="38"/>
      <c r="J11" s="38"/>
      <c r="K11" s="38"/>
      <c r="L11" s="38"/>
      <c r="M11" s="38"/>
    </row>
    <row r="12" spans="1:13" s="23" customFormat="1" ht="16.5" customHeight="1" thickBot="1">
      <c r="A12" s="49" t="s">
        <v>115</v>
      </c>
      <c r="B12" s="50">
        <f aca="true" t="shared" si="0" ref="B12:G12">SUM(B9:B11)</f>
        <v>4552973</v>
      </c>
      <c r="C12" s="212">
        <f t="shared" si="0"/>
        <v>-13670</v>
      </c>
      <c r="D12" s="212">
        <f t="shared" si="0"/>
        <v>-6</v>
      </c>
      <c r="E12" s="198">
        <f t="shared" si="0"/>
        <v>0</v>
      </c>
      <c r="F12" s="198">
        <f t="shared" si="0"/>
        <v>0</v>
      </c>
      <c r="G12" s="280">
        <f t="shared" si="0"/>
        <v>4539297</v>
      </c>
      <c r="H12" s="237"/>
      <c r="I12" s="237"/>
      <c r="J12" s="237"/>
      <c r="K12" s="237"/>
      <c r="L12" s="237"/>
      <c r="M12" s="237"/>
    </row>
    <row r="13" spans="1:13" s="23" customFormat="1" ht="16.5" customHeight="1" thickTop="1">
      <c r="A13" s="47"/>
      <c r="B13" s="48"/>
      <c r="C13" s="48"/>
      <c r="D13" s="48"/>
      <c r="E13" s="48"/>
      <c r="F13" s="48"/>
      <c r="H13" s="237"/>
      <c r="I13" s="237"/>
      <c r="J13" s="237"/>
      <c r="K13" s="237"/>
      <c r="L13" s="237"/>
      <c r="M13" s="237"/>
    </row>
    <row r="14" spans="1:13" s="23" customFormat="1" ht="30" customHeight="1">
      <c r="A14" s="52" t="s">
        <v>184</v>
      </c>
      <c r="B14" s="69"/>
      <c r="C14" s="69"/>
      <c r="D14" s="69"/>
      <c r="E14" s="48"/>
      <c r="F14" s="48"/>
      <c r="G14" s="48"/>
      <c r="H14" s="237"/>
      <c r="I14" s="237"/>
      <c r="J14" s="237"/>
      <c r="K14" s="237"/>
      <c r="L14" s="237"/>
      <c r="M14" s="237"/>
    </row>
    <row r="15" spans="1:13" s="23" customFormat="1" ht="16.5" customHeight="1">
      <c r="A15" s="47" t="s">
        <v>137</v>
      </c>
      <c r="B15" s="48">
        <f>'Premiums YTD (pg 8)'!B15</f>
        <v>6494180</v>
      </c>
      <c r="C15" s="197">
        <f>'Premiums YTD (pg 8)'!C15</f>
        <v>0</v>
      </c>
      <c r="D15" s="197">
        <f>'Premiums YTD (pg 8)'!D15</f>
        <v>0</v>
      </c>
      <c r="E15" s="197">
        <f>'Premiums YTD (pg 8)'!E15</f>
        <v>0</v>
      </c>
      <c r="F15" s="197">
        <f>'Premiums YTD (pg 8)'!F15</f>
        <v>0</v>
      </c>
      <c r="G15" s="281">
        <f>SUM(B15:F15)</f>
        <v>6494180</v>
      </c>
      <c r="H15" s="237"/>
      <c r="I15" s="237"/>
      <c r="J15" s="237"/>
      <c r="K15" s="237"/>
      <c r="L15" s="237"/>
      <c r="M15" s="237"/>
    </row>
    <row r="16" spans="1:13" s="23" customFormat="1" ht="16.5" customHeight="1">
      <c r="A16" s="47" t="s">
        <v>124</v>
      </c>
      <c r="B16" s="48">
        <f>'Premiums YTD (pg 8)'!B16</f>
        <v>2362142</v>
      </c>
      <c r="C16" s="197">
        <f>'Premiums YTD (pg 8)'!C16</f>
        <v>0</v>
      </c>
      <c r="D16" s="197">
        <f>'Premiums YTD (pg 8)'!D16</f>
        <v>0</v>
      </c>
      <c r="E16" s="197">
        <f>'Premiums YTD (pg 8)'!E16</f>
        <v>0</v>
      </c>
      <c r="F16" s="197">
        <f>'Premiums YTD (pg 8)'!F16</f>
        <v>0</v>
      </c>
      <c r="G16" s="281">
        <f>SUM(B16:F16)</f>
        <v>2362142</v>
      </c>
      <c r="H16" s="237"/>
      <c r="I16" s="237"/>
      <c r="J16" s="237"/>
      <c r="K16" s="237"/>
      <c r="L16" s="237"/>
      <c r="M16" s="237"/>
    </row>
    <row r="17" spans="1:13" s="23" customFormat="1" ht="16.5" customHeight="1">
      <c r="A17" s="47" t="s">
        <v>125</v>
      </c>
      <c r="B17" s="211">
        <f>'Premiums YTD (pg 8)'!B17</f>
        <v>40804</v>
      </c>
      <c r="C17" s="197">
        <f>'Premiums YTD (pg 8)'!C17</f>
        <v>0</v>
      </c>
      <c r="D17" s="197">
        <f>'Premiums YTD (pg 8)'!D17</f>
        <v>0</v>
      </c>
      <c r="E17" s="197">
        <f>'Premiums YTD (pg 8)'!E17</f>
        <v>0</v>
      </c>
      <c r="F17" s="197">
        <f>'Premiums YTD (pg 8)'!F17</f>
        <v>0</v>
      </c>
      <c r="G17" s="281">
        <f>SUM(B17:F17)</f>
        <v>40804</v>
      </c>
      <c r="H17" s="237"/>
      <c r="I17" s="237"/>
      <c r="J17" s="237"/>
      <c r="K17" s="237"/>
      <c r="L17" s="237"/>
      <c r="M17" s="237"/>
    </row>
    <row r="18" spans="1:13" s="23" customFormat="1" ht="16.5" customHeight="1" thickBot="1">
      <c r="A18" s="49" t="s">
        <v>115</v>
      </c>
      <c r="B18" s="50">
        <f>SUM(B15:B17)</f>
        <v>8897126</v>
      </c>
      <c r="C18" s="198">
        <f>SUM(C15:C17)</f>
        <v>0</v>
      </c>
      <c r="D18" s="198">
        <f>SUM(D15:D17)</f>
        <v>0</v>
      </c>
      <c r="E18" s="198">
        <f>SUM(E15:E17)</f>
        <v>0</v>
      </c>
      <c r="F18" s="198">
        <v>0</v>
      </c>
      <c r="G18" s="280">
        <f>SUM(G15:G17)</f>
        <v>8897126</v>
      </c>
      <c r="H18" s="237"/>
      <c r="I18" s="237"/>
      <c r="J18" s="237"/>
      <c r="K18" s="237"/>
      <c r="L18" s="237"/>
      <c r="M18" s="237"/>
    </row>
    <row r="19" spans="1:13" s="23" customFormat="1" ht="16.5" customHeight="1" thickTop="1">
      <c r="A19" s="47"/>
      <c r="B19" s="48"/>
      <c r="C19" s="48"/>
      <c r="D19" s="48"/>
      <c r="E19" s="48"/>
      <c r="F19" s="48"/>
      <c r="G19" s="51"/>
      <c r="H19" s="237"/>
      <c r="I19" s="237"/>
      <c r="J19" s="237"/>
      <c r="K19" s="237"/>
      <c r="L19" s="237"/>
      <c r="M19" s="237"/>
    </row>
    <row r="20" spans="1:13" s="23" customFormat="1" ht="30" customHeight="1">
      <c r="A20" s="52" t="s">
        <v>183</v>
      </c>
      <c r="B20" s="48"/>
      <c r="C20" s="48"/>
      <c r="D20" s="48"/>
      <c r="E20" s="48"/>
      <c r="F20" s="48"/>
      <c r="G20" s="48"/>
      <c r="H20" s="237"/>
      <c r="I20" s="237"/>
      <c r="J20" s="237"/>
      <c r="K20" s="237"/>
      <c r="L20" s="237"/>
      <c r="M20" s="237"/>
    </row>
    <row r="21" spans="1:13" s="23" customFormat="1" ht="16.5" customHeight="1">
      <c r="A21" s="47" t="s">
        <v>137</v>
      </c>
      <c r="B21" s="71">
        <f>'[5]Premiums YTD (pg 8)'!B15</f>
        <v>5961432</v>
      </c>
      <c r="C21" s="48">
        <f>'[5]Premiums YTD (pg 8)'!C15</f>
        <v>377253</v>
      </c>
      <c r="D21" s="197">
        <f>'Premiums YTD (pg 8)'!D21</f>
        <v>0</v>
      </c>
      <c r="E21" s="197">
        <f>'Premiums YTD (pg 8)'!E21</f>
        <v>0</v>
      </c>
      <c r="F21" s="197">
        <f>'Premiums YTD (pg 8)'!F21</f>
        <v>0</v>
      </c>
      <c r="G21" s="281">
        <f>SUM(B21:F21)</f>
        <v>6338685</v>
      </c>
      <c r="H21" s="237"/>
      <c r="I21" s="237"/>
      <c r="J21" s="237"/>
      <c r="K21" s="237"/>
      <c r="L21" s="237"/>
      <c r="M21" s="237"/>
    </row>
    <row r="22" spans="1:13" s="23" customFormat="1" ht="16.5" customHeight="1">
      <c r="A22" s="47" t="s">
        <v>124</v>
      </c>
      <c r="B22" s="71">
        <f>'[5]Premiums YTD (pg 8)'!B16</f>
        <v>2252606</v>
      </c>
      <c r="C22" s="48">
        <f>'[5]Premiums YTD (pg 8)'!C16</f>
        <v>140255</v>
      </c>
      <c r="D22" s="197">
        <f>'Premiums YTD (pg 8)'!D22</f>
        <v>0</v>
      </c>
      <c r="E22" s="197">
        <f>'Premiums YTD (pg 8)'!E22</f>
        <v>0</v>
      </c>
      <c r="F22" s="197">
        <f>'Premiums YTD (pg 8)'!F22</f>
        <v>0</v>
      </c>
      <c r="G22" s="281">
        <f>SUM(B22:F22)</f>
        <v>2392861</v>
      </c>
      <c r="H22" s="237"/>
      <c r="I22" s="237"/>
      <c r="J22" s="237"/>
      <c r="K22" s="237"/>
      <c r="L22" s="237"/>
      <c r="M22" s="237"/>
    </row>
    <row r="23" spans="1:13" s="23" customFormat="1" ht="16.5" customHeight="1">
      <c r="A23" s="47" t="s">
        <v>125</v>
      </c>
      <c r="B23" s="71">
        <f>'[5]Premiums YTD (pg 8)'!B17</f>
        <v>43056</v>
      </c>
      <c r="C23" s="48">
        <f>'[5]Premiums YTD (pg 8)'!C17</f>
        <v>2390</v>
      </c>
      <c r="D23" s="197">
        <f>'Premiums YTD (pg 8)'!D23</f>
        <v>0</v>
      </c>
      <c r="E23" s="197">
        <f>'Premiums YTD (pg 8)'!E23</f>
        <v>0</v>
      </c>
      <c r="F23" s="197">
        <f>'Premiums YTD (pg 8)'!F23</f>
        <v>0</v>
      </c>
      <c r="G23" s="281">
        <f>SUM(B23:F23)</f>
        <v>45446</v>
      </c>
      <c r="H23" s="237"/>
      <c r="I23" s="237"/>
      <c r="J23" s="237"/>
      <c r="K23" s="237"/>
      <c r="L23" s="237"/>
      <c r="M23" s="237"/>
    </row>
    <row r="24" spans="1:13" s="23" customFormat="1" ht="16.5" customHeight="1" thickBot="1">
      <c r="A24" s="49" t="s">
        <v>115</v>
      </c>
      <c r="B24" s="74">
        <f aca="true" t="shared" si="1" ref="B24:G24">SUM(B21:B23)</f>
        <v>8257094</v>
      </c>
      <c r="C24" s="50">
        <f t="shared" si="1"/>
        <v>519898</v>
      </c>
      <c r="D24" s="198">
        <f>SUM(D21:D23)</f>
        <v>0</v>
      </c>
      <c r="E24" s="198">
        <f>SUM(E21:E23)</f>
        <v>0</v>
      </c>
      <c r="F24" s="198">
        <v>0</v>
      </c>
      <c r="G24" s="280">
        <f t="shared" si="1"/>
        <v>8776992</v>
      </c>
      <c r="H24" s="237"/>
      <c r="I24" s="237"/>
      <c r="J24" s="237"/>
      <c r="K24" s="237"/>
      <c r="L24" s="237"/>
      <c r="M24" s="237"/>
    </row>
    <row r="25" spans="1:13" s="23" customFormat="1" ht="16.5" customHeight="1" thickTop="1">
      <c r="A25" s="47"/>
      <c r="B25" s="48"/>
      <c r="C25" s="48"/>
      <c r="D25" s="48"/>
      <c r="E25" s="48"/>
      <c r="F25" s="48"/>
      <c r="H25" s="237"/>
      <c r="I25" s="237"/>
      <c r="J25" s="237"/>
      <c r="K25" s="237"/>
      <c r="L25" s="237"/>
      <c r="M25" s="237"/>
    </row>
    <row r="26" spans="1:13" s="23" customFormat="1" ht="16.5" customHeight="1">
      <c r="A26" s="52" t="s">
        <v>116</v>
      </c>
      <c r="B26" s="48"/>
      <c r="C26" s="48"/>
      <c r="D26" s="48"/>
      <c r="E26" s="48"/>
      <c r="F26" s="48"/>
      <c r="G26" s="48"/>
      <c r="H26" s="237"/>
      <c r="I26" s="237"/>
      <c r="J26" s="237"/>
      <c r="K26" s="237"/>
      <c r="L26" s="237"/>
      <c r="M26" s="237"/>
    </row>
    <row r="27" spans="1:13" s="23" customFormat="1" ht="16.5" customHeight="1">
      <c r="A27" s="47" t="s">
        <v>134</v>
      </c>
      <c r="B27" s="103">
        <f aca="true" t="shared" si="2" ref="B27:F29">B9-(B15-B21)</f>
        <v>2837111</v>
      </c>
      <c r="C27" s="103">
        <f t="shared" si="2"/>
        <v>367447</v>
      </c>
      <c r="D27" s="181">
        <f t="shared" si="2"/>
        <v>-5</v>
      </c>
      <c r="E27" s="197">
        <f t="shared" si="2"/>
        <v>0</v>
      </c>
      <c r="F27" s="197">
        <f t="shared" si="2"/>
        <v>0</v>
      </c>
      <c r="G27" s="281">
        <f>SUM(B27:F27)</f>
        <v>3204553</v>
      </c>
      <c r="H27" s="237"/>
      <c r="I27" s="237"/>
      <c r="J27" s="237"/>
      <c r="K27" s="237"/>
      <c r="L27" s="237"/>
      <c r="M27" s="237"/>
    </row>
    <row r="28" spans="1:13" s="23" customFormat="1" ht="16.5" customHeight="1">
      <c r="A28" s="47" t="s">
        <v>140</v>
      </c>
      <c r="B28" s="103">
        <f t="shared" si="2"/>
        <v>1056533</v>
      </c>
      <c r="C28" s="103">
        <f t="shared" si="2"/>
        <v>136517</v>
      </c>
      <c r="D28" s="181">
        <f t="shared" si="2"/>
        <v>-1</v>
      </c>
      <c r="E28" s="197">
        <f t="shared" si="2"/>
        <v>0</v>
      </c>
      <c r="F28" s="197">
        <f t="shared" si="2"/>
        <v>0</v>
      </c>
      <c r="G28" s="281">
        <f>SUM(B28:F28)</f>
        <v>1193049</v>
      </c>
      <c r="H28" s="237"/>
      <c r="I28" s="237"/>
      <c r="J28" s="237"/>
      <c r="K28" s="237"/>
      <c r="L28" s="237"/>
      <c r="M28" s="237"/>
    </row>
    <row r="29" spans="1:13" s="23" customFormat="1" ht="16.5" customHeight="1">
      <c r="A29" s="53" t="s">
        <v>135</v>
      </c>
      <c r="B29" s="103">
        <f t="shared" si="2"/>
        <v>19297</v>
      </c>
      <c r="C29" s="103">
        <f t="shared" si="2"/>
        <v>2264</v>
      </c>
      <c r="D29" s="71">
        <f t="shared" si="2"/>
        <v>0</v>
      </c>
      <c r="E29" s="197">
        <f t="shared" si="2"/>
        <v>0</v>
      </c>
      <c r="F29" s="197">
        <f t="shared" si="2"/>
        <v>0</v>
      </c>
      <c r="G29" s="281">
        <f>SUM(B29:F29)</f>
        <v>21561</v>
      </c>
      <c r="H29" s="237"/>
      <c r="I29" s="237"/>
      <c r="J29" s="237"/>
      <c r="K29" s="237"/>
      <c r="L29" s="237"/>
      <c r="M29" s="237"/>
    </row>
    <row r="30" spans="1:13" s="23" customFormat="1" ht="16.5" customHeight="1" thickBot="1">
      <c r="A30" s="54" t="s">
        <v>115</v>
      </c>
      <c r="B30" s="104">
        <f aca="true" t="shared" si="3" ref="B30:G30">SUM(B27:B29)</f>
        <v>3912941</v>
      </c>
      <c r="C30" s="104">
        <f t="shared" si="3"/>
        <v>506228</v>
      </c>
      <c r="D30" s="179">
        <f t="shared" si="3"/>
        <v>-6</v>
      </c>
      <c r="E30" s="207">
        <f t="shared" si="3"/>
        <v>0</v>
      </c>
      <c r="F30" s="207">
        <f t="shared" si="3"/>
        <v>0</v>
      </c>
      <c r="G30" s="104">
        <f t="shared" si="3"/>
        <v>4419163</v>
      </c>
      <c r="H30" s="237"/>
      <c r="I30" s="237"/>
      <c r="J30" s="237"/>
      <c r="K30" s="237"/>
      <c r="L30" s="237"/>
      <c r="M30" s="237"/>
    </row>
    <row r="31" spans="2:7" s="5" customFormat="1" ht="16.5" customHeight="1" thickTop="1">
      <c r="B31" s="23"/>
      <c r="C31" s="23"/>
      <c r="D31" s="23"/>
      <c r="E31" s="23"/>
      <c r="F31" s="23"/>
      <c r="G31" s="23"/>
    </row>
    <row r="32" spans="2:7" s="5" customFormat="1" ht="16.5" customHeight="1">
      <c r="B32" s="23"/>
      <c r="C32" s="23"/>
      <c r="D32" s="23"/>
      <c r="E32" s="23"/>
      <c r="F32" s="23"/>
      <c r="G32" s="23"/>
    </row>
    <row r="33" spans="2:7" s="5" customFormat="1" ht="16.5" customHeight="1">
      <c r="B33" s="23"/>
      <c r="C33" s="23"/>
      <c r="D33" s="23"/>
      <c r="E33" s="23"/>
      <c r="F33" s="23"/>
      <c r="G33" s="23"/>
    </row>
    <row r="34" spans="2:7" s="5" customFormat="1" ht="16.5" customHeight="1">
      <c r="B34" s="23"/>
      <c r="C34" s="23"/>
      <c r="D34" s="23"/>
      <c r="E34" s="23"/>
      <c r="F34" s="23"/>
      <c r="G34" s="23"/>
    </row>
    <row r="35" spans="2:7" s="5" customFormat="1" ht="16.5" customHeight="1">
      <c r="B35" s="23"/>
      <c r="C35" s="23"/>
      <c r="D35" s="23"/>
      <c r="E35" s="23"/>
      <c r="F35" s="23"/>
      <c r="G35" s="23"/>
    </row>
    <row r="36" spans="2:7" s="5" customFormat="1" ht="16.5" customHeight="1">
      <c r="B36" s="23"/>
      <c r="C36" s="23"/>
      <c r="D36" s="23"/>
      <c r="E36" s="23"/>
      <c r="F36" s="23"/>
      <c r="G36" s="23"/>
    </row>
    <row r="37" spans="2:7" s="5" customFormat="1" ht="16.5" customHeight="1">
      <c r="B37" s="23"/>
      <c r="C37" s="23"/>
      <c r="D37" s="23"/>
      <c r="E37" s="23"/>
      <c r="F37" s="23"/>
      <c r="G37" s="23"/>
    </row>
    <row r="38" spans="2:7" s="5" customFormat="1" ht="16.5" customHeight="1">
      <c r="B38" s="23"/>
      <c r="C38" s="23"/>
      <c r="D38" s="23"/>
      <c r="E38" s="23"/>
      <c r="F38" s="23"/>
      <c r="G38" s="23"/>
    </row>
    <row r="39" spans="2:7" s="5" customFormat="1" ht="16.5" customHeight="1">
      <c r="B39" s="23"/>
      <c r="C39" s="23"/>
      <c r="D39" s="23"/>
      <c r="E39" s="23"/>
      <c r="F39" s="23"/>
      <c r="G39" s="23"/>
    </row>
    <row r="40" spans="2:7" s="5" customFormat="1" ht="16.5" customHeight="1">
      <c r="B40" s="23"/>
      <c r="C40" s="23"/>
      <c r="D40" s="23"/>
      <c r="E40" s="23"/>
      <c r="F40" s="23"/>
      <c r="G40" s="23"/>
    </row>
    <row r="41" spans="2:7" s="5" customFormat="1" ht="16.5" customHeight="1">
      <c r="B41" s="23"/>
      <c r="C41" s="23"/>
      <c r="D41" s="23"/>
      <c r="E41" s="23"/>
      <c r="F41" s="23"/>
      <c r="G41" s="23"/>
    </row>
    <row r="42" spans="2:7" s="5" customFormat="1" ht="16.5" customHeight="1">
      <c r="B42" s="23"/>
      <c r="C42" s="23"/>
      <c r="D42" s="23"/>
      <c r="E42" s="23"/>
      <c r="F42" s="23"/>
      <c r="G42" s="23"/>
    </row>
    <row r="43" spans="2:7" s="5" customFormat="1" ht="16.5" customHeight="1">
      <c r="B43" s="23"/>
      <c r="C43" s="23"/>
      <c r="D43" s="23"/>
      <c r="E43" s="23"/>
      <c r="F43" s="23"/>
      <c r="G43" s="23"/>
    </row>
    <row r="44" spans="2:7" s="5" customFormat="1" ht="16.5" customHeight="1">
      <c r="B44" s="23"/>
      <c r="C44" s="23"/>
      <c r="D44" s="23"/>
      <c r="E44" s="23"/>
      <c r="F44" s="23"/>
      <c r="G44" s="23"/>
    </row>
    <row r="45" spans="2:7" s="5" customFormat="1" ht="16.5" customHeight="1">
      <c r="B45" s="23"/>
      <c r="C45" s="23"/>
      <c r="D45" s="23"/>
      <c r="E45" s="23"/>
      <c r="F45" s="23"/>
      <c r="G45" s="23"/>
    </row>
    <row r="46" spans="2:7" s="5" customFormat="1" ht="16.5" customHeight="1">
      <c r="B46" s="23"/>
      <c r="C46" s="23"/>
      <c r="D46" s="23"/>
      <c r="E46" s="23"/>
      <c r="F46" s="23"/>
      <c r="G46" s="23"/>
    </row>
    <row r="47" spans="2:7" s="5" customFormat="1" ht="16.5" customHeight="1">
      <c r="B47" s="23"/>
      <c r="C47" s="23"/>
      <c r="D47" s="23"/>
      <c r="E47" s="23"/>
      <c r="F47" s="23"/>
      <c r="G47" s="23"/>
    </row>
  </sheetData>
  <printOptions horizontalCentered="1"/>
  <pageMargins left="0.5" right="0.5" top="0.75" bottom="0.5" header="0.5" footer="0"/>
  <pageSetup horizontalDpi="600" verticalDpi="600" orientation="landscape" scale="80" r:id="rId1"/>
  <headerFooter alignWithMargins="0">
    <oddFooter>&amp;C&amp;"Century Schoolbook,Regular"Page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D18">
      <selection activeCell="G30" sqref="A1:G30"/>
    </sheetView>
  </sheetViews>
  <sheetFormatPr defaultColWidth="9.140625" defaultRowHeight="16.5" customHeight="1"/>
  <cols>
    <col min="1" max="1" width="40.7109375" style="1" customWidth="1"/>
    <col min="2" max="7" width="19.7109375" style="2" customWidth="1"/>
    <col min="8" max="16384" width="9.140625" style="1" customWidth="1"/>
  </cols>
  <sheetData>
    <row r="1" spans="1:7" s="97" customFormat="1" ht="30" customHeight="1">
      <c r="A1" s="93" t="s">
        <v>1</v>
      </c>
      <c r="B1" s="94"/>
      <c r="C1" s="94"/>
      <c r="D1" s="94"/>
      <c r="E1" s="94"/>
      <c r="F1" s="95"/>
      <c r="G1" s="96"/>
    </row>
    <row r="2" spans="1:7" s="5" customFormat="1" ht="16.5" customHeight="1">
      <c r="A2" s="40"/>
      <c r="B2" s="39"/>
      <c r="C2" s="39"/>
      <c r="D2" s="39"/>
      <c r="E2" s="39"/>
      <c r="F2" s="39"/>
      <c r="G2" s="39"/>
    </row>
    <row r="3" spans="1:7" ht="16.5" customHeight="1">
      <c r="A3" s="274" t="s">
        <v>110</v>
      </c>
      <c r="B3" s="276"/>
      <c r="C3" s="276"/>
      <c r="D3" s="276"/>
      <c r="E3" s="276"/>
      <c r="F3" s="208"/>
      <c r="G3" s="277"/>
    </row>
    <row r="4" spans="1:7" ht="16.5" customHeight="1">
      <c r="A4" s="274" t="s">
        <v>179</v>
      </c>
      <c r="B4" s="276"/>
      <c r="C4" s="276"/>
      <c r="D4" s="276"/>
      <c r="E4" s="276"/>
      <c r="F4" s="208"/>
      <c r="G4" s="277"/>
    </row>
    <row r="5" spans="1:7" s="5" customFormat="1" ht="16.5" customHeight="1">
      <c r="A5" s="40"/>
      <c r="B5" s="41"/>
      <c r="C5" s="41"/>
      <c r="D5" s="41"/>
      <c r="E5" s="41"/>
      <c r="F5" s="42"/>
      <c r="G5" s="39"/>
    </row>
    <row r="6" spans="1:7" s="5" customFormat="1" ht="16.5" customHeight="1">
      <c r="A6" s="236"/>
      <c r="B6" s="42"/>
      <c r="C6" s="42"/>
      <c r="D6" s="42"/>
      <c r="E6" s="42"/>
      <c r="F6" s="42"/>
      <c r="G6" s="42"/>
    </row>
    <row r="7" spans="1:7" s="5" customFormat="1" ht="30" customHeight="1">
      <c r="A7" s="43"/>
      <c r="B7" s="209" t="s">
        <v>147</v>
      </c>
      <c r="C7" s="209" t="s">
        <v>158</v>
      </c>
      <c r="D7" s="209" t="s">
        <v>174</v>
      </c>
      <c r="E7" s="209" t="s">
        <v>38</v>
      </c>
      <c r="F7" s="209" t="s">
        <v>148</v>
      </c>
      <c r="G7" s="210" t="s">
        <v>2</v>
      </c>
    </row>
    <row r="8" spans="1:7" s="5" customFormat="1" ht="16.5" customHeight="1">
      <c r="A8" s="44" t="s">
        <v>111</v>
      </c>
      <c r="B8" s="47"/>
      <c r="C8" s="47"/>
      <c r="D8" s="47"/>
      <c r="E8" s="47"/>
      <c r="F8" s="47"/>
      <c r="G8" s="47"/>
    </row>
    <row r="9" spans="1:7" s="46" customFormat="1" ht="16.5" customHeight="1">
      <c r="A9" s="45" t="s">
        <v>137</v>
      </c>
      <c r="B9" s="279">
        <f>-'[2]4Q02 TRIAL BALANCE'!E203</f>
        <v>12870338</v>
      </c>
      <c r="C9" s="279">
        <f>-'[2]4Q02 TRIAL BALANCE'!E202</f>
        <v>-62440</v>
      </c>
      <c r="D9" s="279">
        <f>-'[2]4Q02 TRIAL BALANCE'!E201</f>
        <v>-2353</v>
      </c>
      <c r="E9" s="197">
        <v>0</v>
      </c>
      <c r="F9" s="279">
        <f>-'[2]4Q02 TRIAL BALANCE'!E200</f>
        <v>-49</v>
      </c>
      <c r="G9" s="279">
        <f>SUM(B9:F9)</f>
        <v>12805496</v>
      </c>
    </row>
    <row r="10" spans="1:7" s="5" customFormat="1" ht="16.5" customHeight="1">
      <c r="A10" s="47" t="s">
        <v>124</v>
      </c>
      <c r="B10" s="211">
        <f>-'[2]4Q02 TRIAL BALANCE'!E208</f>
        <v>4744150</v>
      </c>
      <c r="C10" s="181">
        <f>-'[2]4Q02 TRIAL BALANCE'!E207</f>
        <v>-25752</v>
      </c>
      <c r="D10" s="181">
        <f>-'[2]4Q02 TRIAL BALANCE'!E206</f>
        <v>-1289</v>
      </c>
      <c r="E10" s="197">
        <v>0</v>
      </c>
      <c r="F10" s="181">
        <f>-'[2]4Q02 TRIAL BALANCE'!E205</f>
        <v>-22</v>
      </c>
      <c r="G10" s="103">
        <f>SUM(B10:F10)</f>
        <v>4717087</v>
      </c>
    </row>
    <row r="11" spans="1:13" s="5" customFormat="1" ht="16.5" customHeight="1">
      <c r="A11" s="47" t="s">
        <v>125</v>
      </c>
      <c r="B11" s="211">
        <f>-'[2]4Q02 TRIAL BALANCE'!E211</f>
        <v>84739</v>
      </c>
      <c r="C11" s="181">
        <f>-'[2]4Q02 TRIAL BALANCE'!E210</f>
        <v>-746</v>
      </c>
      <c r="D11" s="197">
        <v>0</v>
      </c>
      <c r="E11" s="197">
        <v>0</v>
      </c>
      <c r="F11" s="197">
        <v>0</v>
      </c>
      <c r="G11" s="103">
        <f>SUM(B11:F11)</f>
        <v>83993</v>
      </c>
      <c r="H11" s="38"/>
      <c r="I11" s="38"/>
      <c r="J11" s="38"/>
      <c r="K11" s="38"/>
      <c r="L11" s="38"/>
      <c r="M11" s="38"/>
    </row>
    <row r="12" spans="1:13" s="23" customFormat="1" ht="16.5" customHeight="1" thickBot="1">
      <c r="A12" s="49" t="s">
        <v>115</v>
      </c>
      <c r="B12" s="50">
        <f aca="true" t="shared" si="0" ref="B12:G12">SUM(B9:B11)</f>
        <v>17699227</v>
      </c>
      <c r="C12" s="212">
        <f t="shared" si="0"/>
        <v>-88938</v>
      </c>
      <c r="D12" s="212">
        <f t="shared" si="0"/>
        <v>-3642</v>
      </c>
      <c r="E12" s="198">
        <f t="shared" si="0"/>
        <v>0</v>
      </c>
      <c r="F12" s="212">
        <f t="shared" si="0"/>
        <v>-71</v>
      </c>
      <c r="G12" s="280">
        <f t="shared" si="0"/>
        <v>17606576</v>
      </c>
      <c r="H12" s="237"/>
      <c r="I12" s="237"/>
      <c r="J12" s="237"/>
      <c r="K12" s="237"/>
      <c r="L12" s="237"/>
      <c r="M12" s="237"/>
    </row>
    <row r="13" spans="1:13" s="23" customFormat="1" ht="16.5" customHeight="1" thickTop="1">
      <c r="A13" s="47"/>
      <c r="B13" s="48"/>
      <c r="C13" s="48"/>
      <c r="D13" s="48"/>
      <c r="E13" s="48"/>
      <c r="F13" s="48"/>
      <c r="H13" s="237"/>
      <c r="I13" s="237"/>
      <c r="J13" s="237"/>
      <c r="K13" s="237"/>
      <c r="L13" s="237"/>
      <c r="M13" s="237"/>
    </row>
    <row r="14" spans="1:13" s="23" customFormat="1" ht="30" customHeight="1">
      <c r="A14" s="52" t="s">
        <v>184</v>
      </c>
      <c r="B14" s="69"/>
      <c r="C14" s="69"/>
      <c r="D14" s="69"/>
      <c r="E14" s="48"/>
      <c r="F14" s="48"/>
      <c r="G14" s="48"/>
      <c r="H14" s="237"/>
      <c r="I14" s="237"/>
      <c r="J14" s="237"/>
      <c r="K14" s="237"/>
      <c r="L14" s="237"/>
      <c r="M14" s="237"/>
    </row>
    <row r="15" spans="1:13" s="23" customFormat="1" ht="16.5" customHeight="1">
      <c r="A15" s="47" t="s">
        <v>137</v>
      </c>
      <c r="B15" s="48">
        <f>-'[2]4Q02 TRIAL BALANCE'!E41</f>
        <v>6494180</v>
      </c>
      <c r="C15" s="197">
        <v>0</v>
      </c>
      <c r="D15" s="197">
        <v>0</v>
      </c>
      <c r="E15" s="197">
        <v>0</v>
      </c>
      <c r="F15" s="197">
        <v>0</v>
      </c>
      <c r="G15" s="281">
        <f>SUM(B15:F15)</f>
        <v>6494180</v>
      </c>
      <c r="H15" s="237"/>
      <c r="I15" s="237"/>
      <c r="J15" s="237"/>
      <c r="K15" s="237"/>
      <c r="L15" s="237"/>
      <c r="M15" s="237"/>
    </row>
    <row r="16" spans="1:13" s="23" customFormat="1" ht="16.5" customHeight="1">
      <c r="A16" s="47" t="s">
        <v>124</v>
      </c>
      <c r="B16" s="48">
        <f>-'[2]4Q02 TRIAL BALANCE'!E43</f>
        <v>2362142</v>
      </c>
      <c r="C16" s="197">
        <v>0</v>
      </c>
      <c r="D16" s="197">
        <v>0</v>
      </c>
      <c r="E16" s="197">
        <v>0</v>
      </c>
      <c r="F16" s="197">
        <v>0</v>
      </c>
      <c r="G16" s="281">
        <f>SUM(B16:F16)</f>
        <v>2362142</v>
      </c>
      <c r="H16" s="237"/>
      <c r="I16" s="237"/>
      <c r="J16" s="237"/>
      <c r="K16" s="237"/>
      <c r="L16" s="237"/>
      <c r="M16" s="237"/>
    </row>
    <row r="17" spans="1:13" s="23" customFormat="1" ht="16.5" customHeight="1">
      <c r="A17" s="47" t="s">
        <v>125</v>
      </c>
      <c r="B17" s="211">
        <f>-'[2]4Q02 TRIAL BALANCE'!E45</f>
        <v>40804</v>
      </c>
      <c r="C17" s="197">
        <v>0</v>
      </c>
      <c r="D17" s="197">
        <v>0</v>
      </c>
      <c r="E17" s="197">
        <v>0</v>
      </c>
      <c r="F17" s="197">
        <v>0</v>
      </c>
      <c r="G17" s="281">
        <f>SUM(B17:F17)</f>
        <v>40804</v>
      </c>
      <c r="H17" s="237"/>
      <c r="I17" s="237"/>
      <c r="J17" s="237"/>
      <c r="K17" s="237"/>
      <c r="L17" s="237"/>
      <c r="M17" s="237"/>
    </row>
    <row r="18" spans="1:13" s="23" customFormat="1" ht="16.5" customHeight="1" thickBot="1">
      <c r="A18" s="49" t="s">
        <v>115</v>
      </c>
      <c r="B18" s="50">
        <f aca="true" t="shared" si="1" ref="B18:G18">SUM(B15:B17)</f>
        <v>8897126</v>
      </c>
      <c r="C18" s="198">
        <f t="shared" si="1"/>
        <v>0</v>
      </c>
      <c r="D18" s="198">
        <f t="shared" si="1"/>
        <v>0</v>
      </c>
      <c r="E18" s="198">
        <f t="shared" si="1"/>
        <v>0</v>
      </c>
      <c r="F18" s="198">
        <f t="shared" si="1"/>
        <v>0</v>
      </c>
      <c r="G18" s="280">
        <f t="shared" si="1"/>
        <v>8897126</v>
      </c>
      <c r="H18" s="237"/>
      <c r="I18" s="237"/>
      <c r="J18" s="237"/>
      <c r="K18" s="237"/>
      <c r="L18" s="237"/>
      <c r="M18" s="237"/>
    </row>
    <row r="19" spans="1:13" s="23" customFormat="1" ht="16.5" customHeight="1" thickTop="1">
      <c r="A19" s="47"/>
      <c r="B19" s="48"/>
      <c r="C19" s="48"/>
      <c r="D19" s="48"/>
      <c r="E19" s="48"/>
      <c r="F19" s="48"/>
      <c r="G19" s="51"/>
      <c r="H19" s="237"/>
      <c r="I19" s="237"/>
      <c r="J19" s="237"/>
      <c r="K19" s="237"/>
      <c r="L19" s="237"/>
      <c r="M19" s="237"/>
    </row>
    <row r="20" spans="1:13" s="23" customFormat="1" ht="30" customHeight="1">
      <c r="A20" s="52" t="s">
        <v>0</v>
      </c>
      <c r="B20" s="48"/>
      <c r="C20" s="48"/>
      <c r="D20" s="48"/>
      <c r="E20" s="48"/>
      <c r="F20" s="48"/>
      <c r="G20" s="48"/>
      <c r="H20" s="237"/>
      <c r="I20" s="237"/>
      <c r="J20" s="237"/>
      <c r="K20" s="237"/>
      <c r="L20" s="237"/>
      <c r="M20" s="237"/>
    </row>
    <row r="21" spans="1:13" s="23" customFormat="1" ht="16.5" customHeight="1">
      <c r="A21" s="47" t="s">
        <v>137</v>
      </c>
      <c r="B21" s="197">
        <v>0</v>
      </c>
      <c r="C21" s="48">
        <f>'[5]Premiums YTD (pg 8)'!C21</f>
        <v>5877399</v>
      </c>
      <c r="D21" s="197">
        <v>0</v>
      </c>
      <c r="E21" s="197">
        <v>0</v>
      </c>
      <c r="F21" s="197">
        <v>0</v>
      </c>
      <c r="G21" s="281">
        <f>SUM(B21:F21)</f>
        <v>5877399</v>
      </c>
      <c r="H21" s="237"/>
      <c r="I21" s="237"/>
      <c r="J21" s="237"/>
      <c r="K21" s="237"/>
      <c r="L21" s="237"/>
      <c r="M21" s="237"/>
    </row>
    <row r="22" spans="1:13" s="23" customFormat="1" ht="16.5" customHeight="1">
      <c r="A22" s="47" t="s">
        <v>124</v>
      </c>
      <c r="B22" s="197">
        <v>0</v>
      </c>
      <c r="C22" s="48">
        <f>'[5]Premiums YTD (pg 8)'!C22</f>
        <v>2391779</v>
      </c>
      <c r="D22" s="197">
        <v>0</v>
      </c>
      <c r="E22" s="197">
        <v>0</v>
      </c>
      <c r="F22" s="197">
        <v>0</v>
      </c>
      <c r="G22" s="281">
        <f>SUM(B22:F22)</f>
        <v>2391779</v>
      </c>
      <c r="H22" s="237"/>
      <c r="I22" s="237"/>
      <c r="J22" s="237"/>
      <c r="K22" s="237"/>
      <c r="L22" s="237"/>
      <c r="M22" s="237"/>
    </row>
    <row r="23" spans="1:13" s="23" customFormat="1" ht="16.5" customHeight="1">
      <c r="A23" s="47" t="s">
        <v>125</v>
      </c>
      <c r="B23" s="197">
        <v>0</v>
      </c>
      <c r="C23" s="48">
        <f>'[5]Premiums YTD (pg 8)'!C23</f>
        <v>46381</v>
      </c>
      <c r="D23" s="197">
        <v>0</v>
      </c>
      <c r="E23" s="197">
        <v>0</v>
      </c>
      <c r="F23" s="197">
        <v>0</v>
      </c>
      <c r="G23" s="281">
        <f>SUM(B23:F23)</f>
        <v>46381</v>
      </c>
      <c r="H23" s="237"/>
      <c r="I23" s="237"/>
      <c r="J23" s="237"/>
      <c r="K23" s="237"/>
      <c r="L23" s="237"/>
      <c r="M23" s="237"/>
    </row>
    <row r="24" spans="1:13" s="23" customFormat="1" ht="16.5" customHeight="1" thickBot="1">
      <c r="A24" s="49" t="s">
        <v>115</v>
      </c>
      <c r="B24" s="198">
        <f aca="true" t="shared" si="2" ref="B24:G24">SUM(B21:B23)</f>
        <v>0</v>
      </c>
      <c r="C24" s="50">
        <f t="shared" si="2"/>
        <v>8315559</v>
      </c>
      <c r="D24" s="198">
        <f t="shared" si="2"/>
        <v>0</v>
      </c>
      <c r="E24" s="198">
        <f t="shared" si="2"/>
        <v>0</v>
      </c>
      <c r="F24" s="198">
        <f t="shared" si="2"/>
        <v>0</v>
      </c>
      <c r="G24" s="280">
        <f t="shared" si="2"/>
        <v>8315559</v>
      </c>
      <c r="H24" s="237"/>
      <c r="I24" s="237"/>
      <c r="J24" s="237"/>
      <c r="K24" s="237"/>
      <c r="L24" s="237"/>
      <c r="M24" s="237"/>
    </row>
    <row r="25" spans="1:13" s="23" customFormat="1" ht="16.5" customHeight="1" thickTop="1">
      <c r="A25" s="47"/>
      <c r="B25" s="48"/>
      <c r="C25" s="48"/>
      <c r="D25" s="48"/>
      <c r="E25" s="48"/>
      <c r="F25" s="48"/>
      <c r="H25" s="237"/>
      <c r="I25" s="237"/>
      <c r="J25" s="237"/>
      <c r="K25" s="237"/>
      <c r="L25" s="237"/>
      <c r="M25" s="237"/>
    </row>
    <row r="26" spans="1:13" s="23" customFormat="1" ht="16.5" customHeight="1">
      <c r="A26" s="52" t="s">
        <v>116</v>
      </c>
      <c r="B26" s="48"/>
      <c r="C26" s="48"/>
      <c r="D26" s="48"/>
      <c r="E26" s="48"/>
      <c r="F26" s="48"/>
      <c r="G26" s="48"/>
      <c r="H26" s="237"/>
      <c r="I26" s="237"/>
      <c r="J26" s="237"/>
      <c r="K26" s="237"/>
      <c r="L26" s="237"/>
      <c r="M26" s="237"/>
    </row>
    <row r="27" spans="1:13" s="23" customFormat="1" ht="16.5" customHeight="1">
      <c r="A27" s="47" t="s">
        <v>134</v>
      </c>
      <c r="B27" s="103">
        <f aca="true" t="shared" si="3" ref="B27:C29">B9-(B15-B21)</f>
        <v>6376158</v>
      </c>
      <c r="C27" s="103">
        <f t="shared" si="3"/>
        <v>5814959</v>
      </c>
      <c r="D27" s="181">
        <f aca="true" t="shared" si="4" ref="D27:F29">D9-(D15-D21)</f>
        <v>-2353</v>
      </c>
      <c r="E27" s="197">
        <f t="shared" si="4"/>
        <v>0</v>
      </c>
      <c r="F27" s="181">
        <f t="shared" si="4"/>
        <v>-49</v>
      </c>
      <c r="G27" s="281">
        <f>SUM(B27:F27)</f>
        <v>12188715</v>
      </c>
      <c r="H27" s="237"/>
      <c r="I27" s="237"/>
      <c r="J27" s="237"/>
      <c r="K27" s="237"/>
      <c r="L27" s="237"/>
      <c r="M27" s="237"/>
    </row>
    <row r="28" spans="1:13" s="23" customFormat="1" ht="16.5" customHeight="1">
      <c r="A28" s="47" t="s">
        <v>140</v>
      </c>
      <c r="B28" s="103">
        <f t="shared" si="3"/>
        <v>2382008</v>
      </c>
      <c r="C28" s="103">
        <f t="shared" si="3"/>
        <v>2366027</v>
      </c>
      <c r="D28" s="181">
        <f t="shared" si="4"/>
        <v>-1289</v>
      </c>
      <c r="E28" s="197">
        <f t="shared" si="4"/>
        <v>0</v>
      </c>
      <c r="F28" s="181">
        <f t="shared" si="4"/>
        <v>-22</v>
      </c>
      <c r="G28" s="281">
        <f>SUM(B28:F28)</f>
        <v>4746724</v>
      </c>
      <c r="H28" s="237"/>
      <c r="I28" s="237"/>
      <c r="J28" s="237"/>
      <c r="K28" s="237"/>
      <c r="L28" s="237"/>
      <c r="M28" s="237"/>
    </row>
    <row r="29" spans="1:13" s="23" customFormat="1" ht="16.5" customHeight="1">
      <c r="A29" s="53" t="s">
        <v>135</v>
      </c>
      <c r="B29" s="103">
        <f t="shared" si="3"/>
        <v>43935</v>
      </c>
      <c r="C29" s="103">
        <f t="shared" si="3"/>
        <v>45635</v>
      </c>
      <c r="D29" s="197">
        <f t="shared" si="4"/>
        <v>0</v>
      </c>
      <c r="E29" s="197">
        <f t="shared" si="4"/>
        <v>0</v>
      </c>
      <c r="F29" s="197">
        <f t="shared" si="4"/>
        <v>0</v>
      </c>
      <c r="G29" s="281">
        <f>SUM(B29:F29)</f>
        <v>89570</v>
      </c>
      <c r="H29" s="237"/>
      <c r="I29" s="237"/>
      <c r="J29" s="237"/>
      <c r="K29" s="237"/>
      <c r="L29" s="237"/>
      <c r="M29" s="237"/>
    </row>
    <row r="30" spans="1:13" s="23" customFormat="1" ht="16.5" customHeight="1" thickBot="1">
      <c r="A30" s="54" t="s">
        <v>115</v>
      </c>
      <c r="B30" s="104">
        <f aca="true" t="shared" si="5" ref="B30:G30">SUM(B27:B29)</f>
        <v>8802101</v>
      </c>
      <c r="C30" s="104">
        <f t="shared" si="5"/>
        <v>8226621</v>
      </c>
      <c r="D30" s="179">
        <f t="shared" si="5"/>
        <v>-3642</v>
      </c>
      <c r="E30" s="207">
        <f t="shared" si="5"/>
        <v>0</v>
      </c>
      <c r="F30" s="179">
        <f t="shared" si="5"/>
        <v>-71</v>
      </c>
      <c r="G30" s="104">
        <f t="shared" si="5"/>
        <v>17025009</v>
      </c>
      <c r="H30" s="237"/>
      <c r="I30" s="237"/>
      <c r="J30" s="237"/>
      <c r="K30" s="237"/>
      <c r="L30" s="237"/>
      <c r="M30" s="237"/>
    </row>
    <row r="31" spans="2:7" s="5" customFormat="1" ht="16.5" customHeight="1" thickTop="1">
      <c r="B31" s="23"/>
      <c r="C31" s="23"/>
      <c r="D31" s="23"/>
      <c r="E31" s="23"/>
      <c r="F31" s="23"/>
      <c r="G31" s="23"/>
    </row>
    <row r="32" spans="2:7" s="5" customFormat="1" ht="16.5" customHeight="1">
      <c r="B32" s="23"/>
      <c r="C32" s="23"/>
      <c r="D32" s="23"/>
      <c r="E32" s="23"/>
      <c r="F32" s="23"/>
      <c r="G32" s="23"/>
    </row>
    <row r="33" spans="2:7" s="5" customFormat="1" ht="16.5" customHeight="1">
      <c r="B33" s="23"/>
      <c r="C33" s="23"/>
      <c r="D33" s="23"/>
      <c r="E33" s="23"/>
      <c r="F33" s="23"/>
      <c r="G33" s="23"/>
    </row>
    <row r="34" spans="2:7" s="5" customFormat="1" ht="16.5" customHeight="1">
      <c r="B34" s="23"/>
      <c r="C34" s="23"/>
      <c r="D34" s="23"/>
      <c r="E34" s="23"/>
      <c r="F34" s="23"/>
      <c r="G34" s="23"/>
    </row>
    <row r="35" spans="2:7" s="5" customFormat="1" ht="16.5" customHeight="1">
      <c r="B35" s="23"/>
      <c r="C35" s="23"/>
      <c r="D35" s="23"/>
      <c r="E35" s="23"/>
      <c r="F35" s="23"/>
      <c r="G35" s="23"/>
    </row>
    <row r="36" spans="2:7" s="5" customFormat="1" ht="16.5" customHeight="1">
      <c r="B36" s="23"/>
      <c r="C36" s="23"/>
      <c r="D36" s="23"/>
      <c r="E36" s="23"/>
      <c r="F36" s="23"/>
      <c r="G36" s="23"/>
    </row>
    <row r="37" spans="2:7" s="5" customFormat="1" ht="16.5" customHeight="1">
      <c r="B37" s="23"/>
      <c r="C37" s="23"/>
      <c r="D37" s="23"/>
      <c r="E37" s="23"/>
      <c r="F37" s="23"/>
      <c r="G37" s="23"/>
    </row>
    <row r="38" spans="2:7" s="5" customFormat="1" ht="16.5" customHeight="1">
      <c r="B38" s="23"/>
      <c r="C38" s="23"/>
      <c r="D38" s="23"/>
      <c r="E38" s="23"/>
      <c r="F38" s="23"/>
      <c r="G38" s="23"/>
    </row>
    <row r="39" spans="2:7" s="5" customFormat="1" ht="16.5" customHeight="1">
      <c r="B39" s="23"/>
      <c r="C39" s="23"/>
      <c r="D39" s="23"/>
      <c r="E39" s="23"/>
      <c r="F39" s="23"/>
      <c r="G39" s="23"/>
    </row>
    <row r="40" spans="2:7" s="5" customFormat="1" ht="16.5" customHeight="1">
      <c r="B40" s="23"/>
      <c r="C40" s="23"/>
      <c r="D40" s="23"/>
      <c r="E40" s="23"/>
      <c r="F40" s="23"/>
      <c r="G40" s="23"/>
    </row>
    <row r="41" spans="2:7" s="5" customFormat="1" ht="16.5" customHeight="1">
      <c r="B41" s="23"/>
      <c r="C41" s="23"/>
      <c r="D41" s="23"/>
      <c r="E41" s="23"/>
      <c r="F41" s="23"/>
      <c r="G41" s="23"/>
    </row>
    <row r="42" spans="2:7" s="5" customFormat="1" ht="16.5" customHeight="1">
      <c r="B42" s="23"/>
      <c r="C42" s="23"/>
      <c r="D42" s="23"/>
      <c r="E42" s="23"/>
      <c r="F42" s="23"/>
      <c r="G42" s="23"/>
    </row>
    <row r="43" spans="2:7" s="5" customFormat="1" ht="16.5" customHeight="1">
      <c r="B43" s="23"/>
      <c r="C43" s="23"/>
      <c r="D43" s="23"/>
      <c r="E43" s="23"/>
      <c r="F43" s="23"/>
      <c r="G43" s="23"/>
    </row>
    <row r="44" spans="2:7" s="5" customFormat="1" ht="16.5" customHeight="1">
      <c r="B44" s="23"/>
      <c r="C44" s="23"/>
      <c r="D44" s="23"/>
      <c r="E44" s="23"/>
      <c r="F44" s="23"/>
      <c r="G44" s="23"/>
    </row>
    <row r="45" spans="2:7" s="5" customFormat="1" ht="16.5" customHeight="1">
      <c r="B45" s="23"/>
      <c r="C45" s="23"/>
      <c r="D45" s="23"/>
      <c r="E45" s="23"/>
      <c r="F45" s="23"/>
      <c r="G45" s="23"/>
    </row>
    <row r="46" spans="2:7" s="5" customFormat="1" ht="16.5" customHeight="1">
      <c r="B46" s="23"/>
      <c r="C46" s="23"/>
      <c r="D46" s="23"/>
      <c r="E46" s="23"/>
      <c r="F46" s="23"/>
      <c r="G46" s="23"/>
    </row>
    <row r="47" spans="2:7" s="5" customFormat="1" ht="16.5" customHeight="1">
      <c r="B47" s="23"/>
      <c r="C47" s="23"/>
      <c r="D47" s="23"/>
      <c r="E47" s="23"/>
      <c r="F47" s="23"/>
      <c r="G47" s="23"/>
    </row>
  </sheetData>
  <printOptions horizontalCentered="1"/>
  <pageMargins left="0.5" right="0.5" top="0.75" bottom="0.5" header="0.5" footer="0"/>
  <pageSetup horizontalDpi="600" verticalDpi="600" orientation="landscape" scale="80" r:id="rId1"/>
  <headerFooter alignWithMargins="0">
    <oddFooter>&amp;C&amp;"Century Schoolbook,Regular"Page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="75" zoomScaleNormal="75" workbookViewId="0" topLeftCell="D17">
      <selection activeCell="G30" sqref="A1:G30"/>
    </sheetView>
  </sheetViews>
  <sheetFormatPr defaultColWidth="9.140625" defaultRowHeight="16.5" customHeight="1"/>
  <cols>
    <col min="1" max="1" width="45.7109375" style="15" customWidth="1"/>
    <col min="2" max="2" width="18.7109375" style="114" customWidth="1"/>
    <col min="3" max="7" width="18.7109375" style="130" customWidth="1"/>
    <col min="8" max="16384" width="9.140625" style="15" customWidth="1"/>
  </cols>
  <sheetData>
    <row r="1" spans="1:7" s="100" customFormat="1" ht="30" customHeight="1">
      <c r="A1" s="308" t="s">
        <v>1</v>
      </c>
      <c r="B1" s="308"/>
      <c r="C1" s="308"/>
      <c r="D1" s="308"/>
      <c r="E1" s="308"/>
      <c r="F1" s="308"/>
      <c r="G1" s="308"/>
    </row>
    <row r="2" spans="1:7" ht="16.5" customHeight="1">
      <c r="A2" s="307"/>
      <c r="B2" s="307"/>
      <c r="C2" s="307"/>
      <c r="D2" s="307"/>
      <c r="E2" s="307"/>
      <c r="F2" s="307"/>
      <c r="G2" s="307"/>
    </row>
    <row r="3" spans="1:7" s="27" customFormat="1" ht="16.5" customHeight="1">
      <c r="A3" s="309" t="s">
        <v>120</v>
      </c>
      <c r="B3" s="309"/>
      <c r="C3" s="309"/>
      <c r="D3" s="309"/>
      <c r="E3" s="309"/>
      <c r="F3" s="309"/>
      <c r="G3" s="309"/>
    </row>
    <row r="4" spans="1:7" s="27" customFormat="1" ht="16.5" customHeight="1">
      <c r="A4" s="309" t="s">
        <v>178</v>
      </c>
      <c r="B4" s="309"/>
      <c r="C4" s="309"/>
      <c r="D4" s="309"/>
      <c r="E4" s="309"/>
      <c r="F4" s="309"/>
      <c r="G4" s="309"/>
    </row>
    <row r="5" spans="1:7" ht="16.5" customHeight="1">
      <c r="A5" s="229"/>
      <c r="B5" s="113"/>
      <c r="C5" s="230"/>
      <c r="D5" s="230"/>
      <c r="E5" s="230"/>
      <c r="F5" s="230"/>
      <c r="G5" s="230"/>
    </row>
    <row r="6" spans="1:7" ht="30" customHeight="1">
      <c r="A6" s="55"/>
      <c r="B6" s="131" t="s">
        <v>147</v>
      </c>
      <c r="C6" s="131" t="s">
        <v>158</v>
      </c>
      <c r="D6" s="131" t="s">
        <v>174</v>
      </c>
      <c r="E6" s="131" t="s">
        <v>38</v>
      </c>
      <c r="F6" s="132" t="s">
        <v>148</v>
      </c>
      <c r="G6" s="132" t="s">
        <v>2</v>
      </c>
    </row>
    <row r="7" spans="1:7" s="72" customFormat="1" ht="16.5" customHeight="1">
      <c r="A7" s="78" t="s">
        <v>121</v>
      </c>
      <c r="B7" s="117"/>
      <c r="C7" s="115"/>
      <c r="D7" s="115"/>
      <c r="E7" s="115"/>
      <c r="F7" s="115"/>
      <c r="G7" s="115"/>
    </row>
    <row r="8" spans="1:7" s="72" customFormat="1" ht="16.5" customHeight="1">
      <c r="A8" s="78" t="s">
        <v>122</v>
      </c>
      <c r="B8" s="116"/>
      <c r="C8" s="115"/>
      <c r="D8" s="115"/>
      <c r="E8" s="115"/>
      <c r="F8" s="115"/>
      <c r="G8" s="115"/>
    </row>
    <row r="9" spans="1:7" ht="16.5" customHeight="1">
      <c r="A9" s="57" t="s">
        <v>123</v>
      </c>
      <c r="B9" s="203">
        <f>'[2]Loss Exp Paid QTD (pg 16) '!E34</f>
        <v>2328543.33</v>
      </c>
      <c r="C9" s="203">
        <f>'[2]Loss Exp Paid QTD (pg 16) '!E28</f>
        <v>975726.61</v>
      </c>
      <c r="D9" s="203">
        <f>'[2]Loss Exp Paid QTD (pg 16) '!E22</f>
        <v>105314.29</v>
      </c>
      <c r="E9" s="203">
        <f>'[2]Loss Exp Paid QTD (pg 16) '!E16</f>
        <v>105988.22</v>
      </c>
      <c r="F9" s="203">
        <f>'[2]Loss Exp Paid QTD (pg 16) '!E10+'[2]4Q02 TRIAL BALANCE'!C257+'[2]4Q02 TRIAL BALANCE'!C258+'[2]4Q02 TRIAL BALANCE'!C259+'[2]4Q02 TRIAL BALANCE'!C260+'[2]4Q02 TRIAL BALANCE'!C261+'[2]4Q02 TRIAL BALANCE'!C262</f>
        <v>36513.03</v>
      </c>
      <c r="G9" s="203">
        <f>SUM(B9:F9)</f>
        <v>3552085.48</v>
      </c>
    </row>
    <row r="10" spans="1:7" s="22" customFormat="1" ht="16.5" customHeight="1">
      <c r="A10" s="58" t="s">
        <v>124</v>
      </c>
      <c r="B10" s="117">
        <f>'[2]Loss Exp Paid QTD (pg 16) '!E35</f>
        <v>194852.03</v>
      </c>
      <c r="C10" s="117">
        <f>'[2]Loss Exp Paid QTD (pg 16) '!E29</f>
        <v>140520.24</v>
      </c>
      <c r="D10" s="117">
        <f>'[2]Loss Exp Paid QTD (pg 16) '!E23</f>
        <v>9788.5</v>
      </c>
      <c r="E10" s="117">
        <f>'[2]Loss Exp Paid QTD (pg 16) '!E17+'[2]4Q02 TRIAL BALANCE'!$C$266</f>
        <v>15300.460000000001</v>
      </c>
      <c r="F10" s="117">
        <f>'[2]Loss Exp Paid QTD (pg 16) '!E11</f>
        <v>0</v>
      </c>
      <c r="G10" s="117">
        <f>SUM(B10:F10)</f>
        <v>360461.23000000004</v>
      </c>
    </row>
    <row r="11" spans="1:7" s="22" customFormat="1" ht="16.5" customHeight="1">
      <c r="A11" s="58" t="s">
        <v>125</v>
      </c>
      <c r="B11" s="117">
        <f>'[2]Loss Exp Paid QTD (pg 16) '!E36</f>
        <v>3073.85</v>
      </c>
      <c r="C11" s="117">
        <f>'[2]Loss Exp Paid QTD (pg 16) '!E30</f>
        <v>0</v>
      </c>
      <c r="D11" s="117">
        <f>'[2]Loss Exp Paid QTD (pg 16) '!E24</f>
        <v>414.5</v>
      </c>
      <c r="E11" s="117">
        <f>'[2]Loss Exp Paid QTD (pg 16) '!E18</f>
        <v>0</v>
      </c>
      <c r="F11" s="117">
        <f>'[2]Loss Exp Paid QTD (pg 16) '!E12</f>
        <v>0</v>
      </c>
      <c r="G11" s="119">
        <f>SUM(B11:F11)</f>
        <v>3488.35</v>
      </c>
    </row>
    <row r="12" spans="1:7" s="22" customFormat="1" ht="16.5" customHeight="1" thickBot="1">
      <c r="A12" s="59" t="s">
        <v>115</v>
      </c>
      <c r="B12" s="120">
        <f aca="true" t="shared" si="0" ref="B12:G12">SUM(B9:B11)</f>
        <v>2526469.21</v>
      </c>
      <c r="C12" s="120">
        <f t="shared" si="0"/>
        <v>1116246.85</v>
      </c>
      <c r="D12" s="120">
        <f t="shared" si="0"/>
        <v>115517.29</v>
      </c>
      <c r="E12" s="120">
        <f t="shared" si="0"/>
        <v>121288.68000000001</v>
      </c>
      <c r="F12" s="120">
        <f t="shared" si="0"/>
        <v>36513.03</v>
      </c>
      <c r="G12" s="121">
        <f t="shared" si="0"/>
        <v>3916035.06</v>
      </c>
    </row>
    <row r="13" spans="1:7" s="22" customFormat="1" ht="16.5" customHeight="1" thickTop="1">
      <c r="A13" s="57"/>
      <c r="B13" s="116"/>
      <c r="C13" s="117"/>
      <c r="D13" s="117"/>
      <c r="E13" s="117"/>
      <c r="F13" s="117"/>
      <c r="G13" s="117"/>
    </row>
    <row r="14" spans="1:7" s="22" customFormat="1" ht="16.5" customHeight="1">
      <c r="A14" s="56" t="s">
        <v>185</v>
      </c>
      <c r="B14" s="116"/>
      <c r="C14" s="122"/>
      <c r="D14" s="122"/>
      <c r="E14" s="122"/>
      <c r="F14" s="117"/>
      <c r="G14" s="117"/>
    </row>
    <row r="15" spans="1:7" s="22" customFormat="1" ht="16.5" customHeight="1">
      <c r="A15" s="57" t="s">
        <v>126</v>
      </c>
      <c r="B15" s="117">
        <f>'Losses Incurred YTD (pg 10)'!B15</f>
        <v>3812745.98</v>
      </c>
      <c r="C15" s="117">
        <f>'Losses Incurred YTD (pg 10)'!C15</f>
        <v>796383.85</v>
      </c>
      <c r="D15" s="117">
        <f>'Losses Incurred YTD (pg 10)'!D15</f>
        <v>173012</v>
      </c>
      <c r="E15" s="117">
        <f>'Losses Incurred YTD (pg 10)'!E15</f>
        <v>4</v>
      </c>
      <c r="F15" s="117">
        <f>'Losses Incurred YTD (pg 10)'!F15</f>
        <v>76330.03</v>
      </c>
      <c r="G15" s="117">
        <f>SUM(B15:F15)</f>
        <v>4858475.86</v>
      </c>
    </row>
    <row r="16" spans="1:7" s="22" customFormat="1" ht="16.5" customHeight="1">
      <c r="A16" s="57" t="s">
        <v>127</v>
      </c>
      <c r="B16" s="117">
        <f>'Losses Incurred YTD (pg 10)'!B16</f>
        <v>582572.89</v>
      </c>
      <c r="C16" s="117">
        <f>'Losses Incurred YTD (pg 10)'!C16</f>
        <v>136273.61</v>
      </c>
      <c r="D16" s="117">
        <f>'Losses Incurred YTD (pg 10)'!D16</f>
        <v>-982</v>
      </c>
      <c r="E16" s="117">
        <f>'Losses Incurred YTD (pg 10)'!E16</f>
        <v>365.82</v>
      </c>
      <c r="F16" s="117">
        <f>'Losses Incurred YTD (pg 10)'!F16</f>
        <v>1967</v>
      </c>
      <c r="G16" s="117">
        <f>SUM(B16:F16)</f>
        <v>720197.32</v>
      </c>
    </row>
    <row r="17" spans="1:7" s="22" customFormat="1" ht="16.5" customHeight="1">
      <c r="A17" s="57" t="s">
        <v>128</v>
      </c>
      <c r="B17" s="117">
        <f>'Losses Incurred YTD (pg 10)'!B17</f>
        <v>8803.51</v>
      </c>
      <c r="C17" s="117">
        <f>'Losses Incurred YTD (pg 10)'!C17</f>
        <v>0</v>
      </c>
      <c r="D17" s="117">
        <f>'Losses Incurred YTD (pg 10)'!D17</f>
        <v>0</v>
      </c>
      <c r="E17" s="117">
        <f>'Losses Incurred YTD (pg 10)'!E17</f>
        <v>0</v>
      </c>
      <c r="F17" s="117">
        <f>'Losses Incurred YTD (pg 10)'!F17</f>
        <v>0</v>
      </c>
      <c r="G17" s="117">
        <f>SUM(B17:F17)</f>
        <v>8803.51</v>
      </c>
    </row>
    <row r="18" spans="1:7" s="22" customFormat="1" ht="16.5" customHeight="1" thickBot="1">
      <c r="A18" s="59" t="s">
        <v>115</v>
      </c>
      <c r="B18" s="120">
        <f aca="true" t="shared" si="1" ref="B18:G18">SUM(B15:B17)</f>
        <v>4404122.38</v>
      </c>
      <c r="C18" s="120">
        <f t="shared" si="1"/>
        <v>932657.46</v>
      </c>
      <c r="D18" s="120">
        <f t="shared" si="1"/>
        <v>172030</v>
      </c>
      <c r="E18" s="120">
        <f t="shared" si="1"/>
        <v>369.82</v>
      </c>
      <c r="F18" s="120">
        <f t="shared" si="1"/>
        <v>78297.03</v>
      </c>
      <c r="G18" s="121">
        <f t="shared" si="1"/>
        <v>5587476.69</v>
      </c>
    </row>
    <row r="19" spans="1:7" s="22" customFormat="1" ht="16.5" customHeight="1" thickTop="1">
      <c r="A19" s="57"/>
      <c r="B19" s="116"/>
      <c r="C19" s="117"/>
      <c r="D19" s="117"/>
      <c r="E19" s="117"/>
      <c r="F19" s="117"/>
      <c r="G19" s="117"/>
    </row>
    <row r="20" spans="1:7" s="22" customFormat="1" ht="16.5" customHeight="1">
      <c r="A20" s="56" t="s">
        <v>186</v>
      </c>
      <c r="B20" s="123"/>
      <c r="C20" s="117"/>
      <c r="D20" s="117"/>
      <c r="E20" s="117"/>
      <c r="F20" s="117"/>
      <c r="G20" s="117"/>
    </row>
    <row r="21" spans="1:7" s="22" customFormat="1" ht="16.5" customHeight="1">
      <c r="A21" s="57" t="s">
        <v>126</v>
      </c>
      <c r="B21" s="116">
        <f>'[5]Losses Incurred YTD (pg 10)'!B15</f>
        <v>3391422.76</v>
      </c>
      <c r="C21" s="117">
        <f>'[5]Losses Incurred YTD (pg 10)'!C15</f>
        <v>1684496.16</v>
      </c>
      <c r="D21" s="117">
        <f>'[5]Losses Incurred YTD (pg 10)'!D15</f>
        <v>288422.86</v>
      </c>
      <c r="E21" s="117">
        <f>'[5]Losses Incurred YTD (pg 10)'!E15</f>
        <v>97253</v>
      </c>
      <c r="F21" s="117">
        <f>'[5]Losses Incurred YTD (pg 10)'!F15</f>
        <v>111342.03</v>
      </c>
      <c r="G21" s="117">
        <f>SUM(B21:F21)</f>
        <v>5572936.8100000005</v>
      </c>
    </row>
    <row r="22" spans="1:7" s="22" customFormat="1" ht="16.5" customHeight="1">
      <c r="A22" s="57" t="s">
        <v>127</v>
      </c>
      <c r="B22" s="116">
        <f>'[5]Losses Incurred YTD (pg 10)'!B16</f>
        <v>416690.68999999994</v>
      </c>
      <c r="C22" s="117">
        <f>'[5]Losses Incurred YTD (pg 10)'!C16</f>
        <v>342950.62</v>
      </c>
      <c r="D22" s="117">
        <f>'[5]Losses Incurred YTD (pg 10)'!D16</f>
        <v>13517</v>
      </c>
      <c r="E22" s="117">
        <f>'[5]Losses Incurred YTD (pg 10)'!E16</f>
        <v>15744</v>
      </c>
      <c r="F22" s="117">
        <f>'[5]Losses Incurred YTD (pg 10)'!F16</f>
        <v>15</v>
      </c>
      <c r="G22" s="117">
        <f>SUM(B22:F22)</f>
        <v>788917.3099999999</v>
      </c>
    </row>
    <row r="23" spans="1:7" s="22" customFormat="1" ht="16.5" customHeight="1">
      <c r="A23" s="57" t="s">
        <v>128</v>
      </c>
      <c r="B23" s="116">
        <f>'[5]Losses Incurred YTD (pg 10)'!B17</f>
        <v>8020.72</v>
      </c>
      <c r="C23" s="117">
        <f>'[5]Losses Incurred YTD (pg 10)'!C17</f>
        <v>1524.96</v>
      </c>
      <c r="D23" s="117">
        <f>'[5]Losses Incurred YTD (pg 10)'!D17</f>
        <v>0</v>
      </c>
      <c r="E23" s="117">
        <f>'[5]Losses Incurred YTD (pg 10)'!E17</f>
        <v>0</v>
      </c>
      <c r="F23" s="117">
        <f>'[5]Losses Incurred YTD (pg 10)'!F17</f>
        <v>0</v>
      </c>
      <c r="G23" s="117">
        <f>SUM(B23:F23)</f>
        <v>9545.68</v>
      </c>
    </row>
    <row r="24" spans="1:7" s="22" customFormat="1" ht="16.5" customHeight="1" thickBot="1">
      <c r="A24" s="59" t="s">
        <v>115</v>
      </c>
      <c r="B24" s="124">
        <f aca="true" t="shared" si="2" ref="B24:G24">SUM(B21:B23)</f>
        <v>3816134.17</v>
      </c>
      <c r="C24" s="120">
        <f t="shared" si="2"/>
        <v>2028971.7399999998</v>
      </c>
      <c r="D24" s="120">
        <f t="shared" si="2"/>
        <v>301939.86</v>
      </c>
      <c r="E24" s="120">
        <f t="shared" si="2"/>
        <v>112997</v>
      </c>
      <c r="F24" s="120">
        <f t="shared" si="2"/>
        <v>111357.03</v>
      </c>
      <c r="G24" s="121">
        <f t="shared" si="2"/>
        <v>6371399.8</v>
      </c>
    </row>
    <row r="25" spans="1:7" s="22" customFormat="1" ht="16.5" customHeight="1" thickTop="1">
      <c r="A25" s="57"/>
      <c r="B25" s="116"/>
      <c r="C25" s="117"/>
      <c r="D25" s="117"/>
      <c r="E25" s="117"/>
      <c r="F25" s="117"/>
      <c r="G25" s="117"/>
    </row>
    <row r="26" spans="1:7" s="22" customFormat="1" ht="16.5" customHeight="1">
      <c r="A26" s="56" t="s">
        <v>136</v>
      </c>
      <c r="B26" s="116"/>
      <c r="C26" s="117"/>
      <c r="D26" s="117"/>
      <c r="E26" s="117"/>
      <c r="F26" s="117"/>
      <c r="G26" s="117"/>
    </row>
    <row r="27" spans="1:7" s="22" customFormat="1" ht="16.5" customHeight="1">
      <c r="A27" s="57" t="s">
        <v>126</v>
      </c>
      <c r="B27" s="116">
        <f aca="true" t="shared" si="3" ref="B27:F29">B9+(B15-B21)</f>
        <v>2749866.5500000003</v>
      </c>
      <c r="C27" s="117">
        <f t="shared" si="3"/>
        <v>87614.30000000005</v>
      </c>
      <c r="D27" s="117">
        <f t="shared" si="3"/>
        <v>-10096.569999999992</v>
      </c>
      <c r="E27" s="117">
        <f t="shared" si="3"/>
        <v>8739.220000000001</v>
      </c>
      <c r="F27" s="117">
        <f t="shared" si="3"/>
        <v>1501.0299999999988</v>
      </c>
      <c r="G27" s="117">
        <f>SUM(B27:F27)</f>
        <v>2837624.5300000007</v>
      </c>
    </row>
    <row r="28" spans="1:7" s="22" customFormat="1" ht="16.5" customHeight="1">
      <c r="A28" s="57" t="s">
        <v>127</v>
      </c>
      <c r="B28" s="116">
        <f t="shared" si="3"/>
        <v>360734.2300000001</v>
      </c>
      <c r="C28" s="117">
        <f t="shared" si="3"/>
        <v>-66156.77000000002</v>
      </c>
      <c r="D28" s="117">
        <f t="shared" si="3"/>
        <v>-4710.5</v>
      </c>
      <c r="E28" s="117">
        <f t="shared" si="3"/>
        <v>-77.71999999999935</v>
      </c>
      <c r="F28" s="117">
        <f t="shared" si="3"/>
        <v>1952</v>
      </c>
      <c r="G28" s="117">
        <f>SUM(B28:F28)</f>
        <v>291741.2400000001</v>
      </c>
    </row>
    <row r="29" spans="1:7" s="22" customFormat="1" ht="16.5" customHeight="1">
      <c r="A29" s="57" t="s">
        <v>128</v>
      </c>
      <c r="B29" s="125">
        <f t="shared" si="3"/>
        <v>3856.64</v>
      </c>
      <c r="C29" s="117">
        <f t="shared" si="3"/>
        <v>-1524.96</v>
      </c>
      <c r="D29" s="117">
        <f t="shared" si="3"/>
        <v>414.5</v>
      </c>
      <c r="E29" s="117">
        <f t="shared" si="3"/>
        <v>0</v>
      </c>
      <c r="F29" s="118">
        <f t="shared" si="3"/>
        <v>0</v>
      </c>
      <c r="G29" s="117">
        <f>SUM(B29:F29)</f>
        <v>2746.18</v>
      </c>
    </row>
    <row r="30" spans="1:7" ht="16.5" customHeight="1" thickBot="1">
      <c r="A30" s="59" t="s">
        <v>115</v>
      </c>
      <c r="B30" s="204">
        <f aca="true" t="shared" si="4" ref="B30:G30">SUM(B27:B29)</f>
        <v>3114457.4200000004</v>
      </c>
      <c r="C30" s="204">
        <f t="shared" si="4"/>
        <v>19932.57000000003</v>
      </c>
      <c r="D30" s="180">
        <f t="shared" si="4"/>
        <v>-14392.569999999992</v>
      </c>
      <c r="E30" s="180">
        <f t="shared" si="4"/>
        <v>8661.500000000002</v>
      </c>
      <c r="F30" s="180">
        <f t="shared" si="4"/>
        <v>3453.029999999999</v>
      </c>
      <c r="G30" s="204">
        <f t="shared" si="4"/>
        <v>3132111.950000001</v>
      </c>
    </row>
    <row r="31" spans="1:7" ht="16.5" customHeight="1" thickTop="1">
      <c r="A31" s="59"/>
      <c r="B31" s="199"/>
      <c r="C31" s="199"/>
      <c r="D31" s="199"/>
      <c r="E31" s="199"/>
      <c r="F31" s="199"/>
      <c r="G31" s="199"/>
    </row>
    <row r="32" spans="1:7" ht="16.5" customHeight="1">
      <c r="A32" s="125"/>
      <c r="B32" s="125"/>
      <c r="C32" s="125"/>
      <c r="D32" s="129"/>
      <c r="E32" s="129"/>
      <c r="G32" s="126"/>
    </row>
    <row r="33" ht="16.5" customHeight="1">
      <c r="B33" s="117"/>
    </row>
    <row r="34" ht="16.5" customHeight="1">
      <c r="B34" s="117"/>
    </row>
    <row r="35" ht="16.5" customHeight="1">
      <c r="B35" s="117"/>
    </row>
    <row r="36" ht="16.5" customHeight="1">
      <c r="B36" s="117"/>
    </row>
    <row r="37" ht="16.5" customHeight="1">
      <c r="B37" s="117"/>
    </row>
    <row r="38" ht="16.5" customHeight="1">
      <c r="B38" s="117"/>
    </row>
    <row r="39" ht="16.5" customHeight="1">
      <c r="B39" s="117"/>
    </row>
    <row r="40" ht="16.5" customHeight="1">
      <c r="B40" s="117"/>
    </row>
    <row r="41" ht="16.5" customHeight="1">
      <c r="B41" s="117"/>
    </row>
    <row r="42" ht="16.5" customHeight="1">
      <c r="B42" s="117"/>
    </row>
    <row r="43" ht="16.5" customHeight="1">
      <c r="B43" s="117"/>
    </row>
    <row r="44" ht="16.5" customHeight="1">
      <c r="B44" s="117"/>
    </row>
    <row r="45" ht="16.5" customHeight="1">
      <c r="B45" s="117"/>
    </row>
    <row r="46" ht="16.5" customHeight="1">
      <c r="B46" s="117"/>
    </row>
    <row r="47" ht="16.5" customHeight="1">
      <c r="B47" s="117"/>
    </row>
    <row r="48" ht="16.5" customHeight="1">
      <c r="B48" s="117"/>
    </row>
    <row r="49" ht="16.5" customHeight="1">
      <c r="B49" s="117"/>
    </row>
    <row r="50" ht="16.5" customHeight="1">
      <c r="B50" s="117"/>
    </row>
    <row r="51" ht="16.5" customHeight="1">
      <c r="B51" s="117"/>
    </row>
    <row r="52" ht="16.5" customHeight="1">
      <c r="B52" s="117"/>
    </row>
    <row r="53" ht="16.5" customHeight="1">
      <c r="B53" s="117"/>
    </row>
    <row r="54" ht="16.5" customHeight="1">
      <c r="B54" s="117"/>
    </row>
    <row r="55" ht="16.5" customHeight="1">
      <c r="B55" s="117"/>
    </row>
    <row r="56" ht="16.5" customHeight="1">
      <c r="B56" s="117"/>
    </row>
    <row r="57" ht="16.5" customHeight="1">
      <c r="B57" s="117"/>
    </row>
    <row r="58" ht="16.5" customHeight="1">
      <c r="B58" s="117"/>
    </row>
    <row r="59" ht="16.5" customHeight="1">
      <c r="B59" s="117"/>
    </row>
    <row r="60" ht="16.5" customHeight="1">
      <c r="B60" s="117"/>
    </row>
    <row r="61" ht="16.5" customHeight="1">
      <c r="B61" s="117"/>
    </row>
  </sheetData>
  <mergeCells count="4">
    <mergeCell ref="A2:G2"/>
    <mergeCell ref="A1:G1"/>
    <mergeCell ref="A3:G3"/>
    <mergeCell ref="A4:G4"/>
  </mergeCells>
  <printOptions horizontalCentered="1"/>
  <pageMargins left="0.5" right="0.5" top="0.75" bottom="0.5" header="0.5" footer="0"/>
  <pageSetup horizontalDpi="600" verticalDpi="600" orientation="landscape" scale="80" r:id="rId1"/>
  <headerFooter alignWithMargins="0">
    <oddFooter>&amp;C&amp;"Century Schoolbook,Regular"Page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STATION35</dc:creator>
  <cp:keywords/>
  <dc:description/>
  <cp:lastModifiedBy>njiua</cp:lastModifiedBy>
  <cp:lastPrinted>2003-02-26T14:13:26Z</cp:lastPrinted>
  <dcterms:created xsi:type="dcterms:W3CDTF">1999-07-28T13:02:54Z</dcterms:created>
  <dcterms:modified xsi:type="dcterms:W3CDTF">2003-02-26T14:13:38Z</dcterms:modified>
  <cp:category/>
  <cp:version/>
  <cp:contentType/>
  <cp:contentStatus/>
</cp:coreProperties>
</file>